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gngas.sharepoint.com/sites/RIIOPriceControl/Shared Documents/RIIO-GD3/00. Final Submission/1. Main Business Plan and Appendices/"/>
    </mc:Choice>
  </mc:AlternateContent>
  <xr:revisionPtr revIDLastSave="626" documentId="8_{FDD80731-374E-44AA-892A-A1DE30110012}" xr6:coauthVersionLast="47" xr6:coauthVersionMax="47" xr10:uidLastSave="{085ED523-446C-4EC8-9BF6-C1A46021C2D4}"/>
  <bookViews>
    <workbookView xWindow="-120" yWindow="-120" windowWidth="29040" windowHeight="17790" activeTab="2" xr2:uid="{1DD5A0BD-C6F2-467B-9A91-F71DD1147E11}"/>
  </bookViews>
  <sheets>
    <sheet name="Input tab - with Guidance (ET)" sheetId="8" r:id="rId1"/>
    <sheet name="Input tab - with Guidance (GT)" sheetId="6" r:id="rId2"/>
    <sheet name="Input tab - with Guidance (GD)" sheetId="9" r:id="rId3"/>
  </sheets>
  <externalReferences>
    <externalReference r:id="rId4"/>
  </externalReferences>
  <definedNames>
    <definedName name="_xlnm.Print_Area" localSheetId="2">'Input tab - with Guidance (GD)'!$A$9:$D$93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9" l="1"/>
  <c r="C86" i="9"/>
  <c r="C85" i="9" l="1"/>
  <c r="C83" i="9"/>
  <c r="C77" i="9"/>
  <c r="C74" i="9"/>
  <c r="C73" i="9"/>
  <c r="C72" i="9"/>
  <c r="C71" i="9"/>
  <c r="C70" i="9"/>
  <c r="C68" i="9"/>
  <c r="C67" i="9"/>
  <c r="C66" i="9"/>
  <c r="C65" i="9"/>
  <c r="B31" i="9"/>
  <c r="B30" i="9"/>
  <c r="B29" i="9"/>
  <c r="B28" i="9"/>
  <c r="B27" i="9"/>
  <c r="C18" i="9"/>
  <c r="C17" i="9"/>
  <c r="C16" i="9"/>
  <c r="C14" i="9"/>
  <c r="B18" i="9"/>
  <c r="B17" i="9"/>
  <c r="B16" i="9"/>
  <c r="B14" i="9"/>
  <c r="C30" i="9" l="1"/>
  <c r="B32" i="9"/>
  <c r="C31" i="9"/>
  <c r="C29" i="9"/>
  <c r="C27" i="9"/>
  <c r="B15" i="9"/>
  <c r="B19" i="9" s="1"/>
  <c r="C15" i="9"/>
  <c r="C19" i="9" s="1"/>
  <c r="C32" i="9" l="1"/>
  <c r="C28" i="9"/>
</calcChain>
</file>

<file path=xl/sharedStrings.xml><?xml version="1.0" encoding="utf-8"?>
<sst xmlns="http://schemas.openxmlformats.org/spreadsheetml/2006/main" count="292" uniqueCount="133">
  <si>
    <t>General guidance:</t>
  </si>
  <si>
    <r>
      <rPr>
        <b/>
        <sz val="11"/>
        <color theme="1"/>
        <rFont val="Calibri"/>
        <family val="2"/>
        <scheme val="minor"/>
      </rPr>
      <t>1. Length:</t>
    </r>
    <r>
      <rPr>
        <sz val="11"/>
        <color theme="1"/>
        <rFont val="Calibri"/>
        <family val="2"/>
        <scheme val="minor"/>
      </rPr>
      <t xml:space="preserve"> 1 page. These are highlights / headline numbers and so should not require much text. Does </t>
    </r>
    <r>
      <rPr>
        <b/>
        <sz val="11"/>
        <color theme="1"/>
        <rFont val="Calibri"/>
        <family val="2"/>
        <scheme val="minor"/>
      </rPr>
      <t>not</t>
    </r>
    <r>
      <rPr>
        <sz val="11"/>
        <color theme="1"/>
        <rFont val="Calibri"/>
        <family val="2"/>
        <scheme val="minor"/>
      </rPr>
      <t xml:space="preserve"> count towards the business plan page limit.</t>
    </r>
  </si>
  <si>
    <r>
      <rPr>
        <b/>
        <sz val="11"/>
        <color theme="1"/>
        <rFont val="Calibri"/>
        <family val="2"/>
        <scheme val="minor"/>
      </rPr>
      <t xml:space="preserve">2. Format: </t>
    </r>
    <r>
      <rPr>
        <sz val="11"/>
        <color theme="1"/>
        <rFont val="Calibri"/>
        <family val="2"/>
        <scheme val="minor"/>
      </rPr>
      <t>is flexible, subject to 1. Excel software preferred to avoid copying errors.</t>
    </r>
  </si>
  <si>
    <r>
      <rPr>
        <b/>
        <sz val="11"/>
        <color theme="1"/>
        <rFont val="Calibri"/>
        <family val="2"/>
        <scheme val="minor"/>
      </rPr>
      <t>3. Content:</t>
    </r>
    <r>
      <rPr>
        <sz val="11"/>
        <color theme="1"/>
        <rFont val="Calibri"/>
        <family val="2"/>
        <scheme val="minor"/>
      </rPr>
      <t xml:space="preserve"> the content outlined below have been identified as key headline figures; networks may add additional metrics where they feel it is appropriate for their stakeholders.</t>
    </r>
  </si>
  <si>
    <r>
      <rPr>
        <b/>
        <sz val="11"/>
        <color theme="1"/>
        <rFont val="Calibri"/>
        <family val="2"/>
        <scheme val="minor"/>
      </rPr>
      <t xml:space="preserve">4. Data: </t>
    </r>
    <r>
      <rPr>
        <sz val="11"/>
        <color theme="1"/>
        <rFont val="Calibri"/>
        <family val="2"/>
        <scheme val="minor"/>
      </rPr>
      <t>should be provided at Group level.</t>
    </r>
  </si>
  <si>
    <t>Network operator:</t>
  </si>
  <si>
    <r>
      <t xml:space="preserve">Customer numbers </t>
    </r>
    <r>
      <rPr>
        <b/>
        <sz val="11"/>
        <color theme="0" tint="-4.9989318521683403E-2"/>
        <rFont val="Calibri"/>
        <family val="2"/>
        <scheme val="minor"/>
      </rPr>
      <t>(as of time of business plan submission)</t>
    </r>
  </si>
  <si>
    <r>
      <rPr>
        <b/>
        <u/>
        <sz val="11"/>
        <color theme="1"/>
        <rFont val="Calibri"/>
        <family val="2"/>
        <scheme val="minor"/>
      </rPr>
      <t>Notes</t>
    </r>
    <r>
      <rPr>
        <b/>
        <sz val="11"/>
        <color theme="1"/>
        <rFont val="Calibri"/>
        <family val="2"/>
        <scheme val="minor"/>
      </rPr>
      <t>:</t>
    </r>
  </si>
  <si>
    <t>Group name in cell B8, and Customer numbers in cell D8.</t>
  </si>
  <si>
    <t>Forecast expenditure</t>
  </si>
  <si>
    <t>Baseline</t>
  </si>
  <si>
    <t>Upper range</t>
  </si>
  <si>
    <t>TOTAL</t>
  </si>
  <si>
    <t>Non-load related capex</t>
  </si>
  <si>
    <t>Non-operational capex</t>
  </si>
  <si>
    <t>Network operating costs (NOCs)</t>
  </si>
  <si>
    <t>Indirect costs</t>
  </si>
  <si>
    <t>Other costs</t>
  </si>
  <si>
    <t>Load related' and 'other' calculations should use the existing reporting categories as set out in the BPDT. 'Figures should be total forecast expenditure across RIIO-3 period (5 years), using price base year 2023/2024 as reported in the BPDT.</t>
  </si>
  <si>
    <t>"Baseline" figures should be a company's best view of expenditure based on ex ante funding and should not include uncertainty mechanisms.</t>
  </si>
  <si>
    <t>"Upper range" should reflect the additional spend possible based on the upper reasonable limit of a company's potential spend under uncertainty mechanisms and volume drivers. For example, "baseline" = £100m, "upper range" = an additional £10m, and "Total" would then equal £110m.</t>
  </si>
  <si>
    <t>Annualised RIIO-3 expenditure relative to RIIO-2</t>
  </si>
  <si>
    <t>£m + / -</t>
  </si>
  <si>
    <t>% + / -</t>
  </si>
  <si>
    <t xml:space="preserve">Load related: local exit/entry sole use
</t>
  </si>
  <si>
    <t xml:space="preserve">Load related: local entry/exit (non-sole use) - i.e. paid for under TNUOS charges. 
</t>
  </si>
  <si>
    <t xml:space="preserve">Load related: Wider Works </t>
  </si>
  <si>
    <t>Load related' and 'other' calculations should use the existing reporting categories.</t>
  </si>
  <si>
    <t>Figures should be increase or decrease in annual forecast expenditure averaged across RIIO-3 period (5 years), compared to annual forecast expenditure averaged across RIIO-2 period.</t>
  </si>
  <si>
    <t>Bill impact</t>
  </si>
  <si>
    <t>Total</t>
  </si>
  <si>
    <t>Totals should be expressed as the annual amount, averaged over the course of RIIO-3 at group level.</t>
  </si>
  <si>
    <t>"Baseline" and "Upper range" figures should be calculated from the "Baseline" and "Upper range" estimated in the 'Forecast expenditure' table.</t>
  </si>
  <si>
    <t>Figures should be produced by the Ofgem BPFM model using Ofgem's SSMD Working Assumptions, and then aggregated to group level.</t>
  </si>
  <si>
    <t>Cost of equity</t>
  </si>
  <si>
    <t>Cost of debt</t>
  </si>
  <si>
    <t>Notional gearing</t>
  </si>
  <si>
    <t>Capitalisation rates</t>
  </si>
  <si>
    <t>Depreciation rates</t>
  </si>
  <si>
    <t>Science Based Target</t>
  </si>
  <si>
    <t>Warming trajectory</t>
  </si>
  <si>
    <t>Target date to achieve</t>
  </si>
  <si>
    <t>The 'target date to achieve' should be the year the company expects to achieve the full reduction.</t>
  </si>
  <si>
    <t>Uncertainty mechanism</t>
  </si>
  <si>
    <t>Description</t>
  </si>
  <si>
    <t>Likely RIIO-3 spend</t>
  </si>
  <si>
    <t>Likely RIIO-3 spend relative to RIIO-2 mechaism (i.e. ASTII, LOTI, MSIP)</t>
  </si>
  <si>
    <t>Load Related Expenditure</t>
  </si>
  <si>
    <t xml:space="preserve">Non-load related - Compressor </t>
  </si>
  <si>
    <t>Non-load related - Asset Health</t>
  </si>
  <si>
    <t>Non-load related - Other Non-load</t>
  </si>
  <si>
    <t>Non-operational Capex</t>
  </si>
  <si>
    <t>Network operating costs</t>
  </si>
  <si>
    <t>Indirect - CAI</t>
  </si>
  <si>
    <t>Indirects - Business Support Costs</t>
  </si>
  <si>
    <t>Capex (load-related)</t>
  </si>
  <si>
    <t>Capex (non-load)</t>
  </si>
  <si>
    <t>Direct Opex</t>
  </si>
  <si>
    <t>Indirect Opex</t>
  </si>
  <si>
    <t>Repex</t>
  </si>
  <si>
    <t>Calculations should use the existing reporting categories as set out in the BPDT. 'Figures should be total forecast expenditure across RIIO-3 period (5 years), using price base year 2023/2024 as reported in the BPDT.</t>
  </si>
  <si>
    <t>Calculations should use the existing reporting categories.</t>
  </si>
  <si>
    <t>Estimated number of TEC register projects connected by  end of RIIO-ET3  on TOs network (https://www.nationalgrideso.com/data-portal/transmission-entry-capacity-tec-register/tec_register)</t>
  </si>
  <si>
    <t>Estimated number of TEC register projects connected on TO network
(End of RIIO-ET3)</t>
  </si>
  <si>
    <t>Estimated number of TEC register projects connected on TO network
(End of RIIO-ET2)</t>
  </si>
  <si>
    <t>Shared Driver (Load projects with a degree of non-load)</t>
  </si>
  <si>
    <t>The data contained within this template has been provided by network operators solely for use by Ofgem internally  – please refer to the individual network operator Business Plan and associated tables for more detailed information and breakdown of the data.</t>
  </si>
  <si>
    <t>The data contained within this template has been provided by network operators solely for use by Ofgem internally and its – please refer to the individual network operator Business Plan and associated tables for more detailed information and breakdown of the data.</t>
  </si>
  <si>
    <t>Load related: other</t>
  </si>
  <si>
    <t>Reduction milestone at end RIIO-3</t>
  </si>
  <si>
    <t>The 'reduction milestone at end of RIIO-3' should be the % or target reduction achieved by end 2030/2031.</t>
  </si>
  <si>
    <t>Likely RIIO-3 spend relative to RIIO-2 mechanism (i.e. ASTI, LOTI, MSIP)</t>
  </si>
  <si>
    <t>The science based target is that set in line with paragraph 4.53 of the Business Planning Guidance. The 'Warming Trajectory' should be either well below 2, or 1.5, degrees Celsius.</t>
  </si>
  <si>
    <t>Figures should be total forecast expenditure across RIIO-3 period (5 years), using price base year 2023/2024 as reported in the BPDT.</t>
  </si>
  <si>
    <t>Target credit ratings</t>
  </si>
  <si>
    <t>Network operator view on financial metrics</t>
  </si>
  <si>
    <t>Headline figures to be taken from the plan, as outlined in Chapter 7 of the Business Plan Guidance.</t>
  </si>
  <si>
    <r>
      <rPr>
        <b/>
        <sz val="11"/>
        <color theme="1"/>
        <rFont val="Calibri"/>
        <family val="2"/>
        <scheme val="minor"/>
      </rPr>
      <t xml:space="preserve">4. Data: </t>
    </r>
    <r>
      <rPr>
        <sz val="11"/>
        <color theme="1"/>
        <rFont val="Calibri"/>
        <family val="2"/>
        <scheme val="minor"/>
      </rPr>
      <t>should be provided at Licensee level.</t>
    </r>
  </si>
  <si>
    <t>Licensee name in cell B8, and Customer numbers in cell D8.</t>
  </si>
  <si>
    <t>Totals should be expressed as the annual amount, averaged over the course of RIIO-3 at Licensee level.</t>
  </si>
  <si>
    <t>Figures should be produced by the Ofgem BPFM model using Ofgem's SSMD Working Assumptions.</t>
  </si>
  <si>
    <t xml:space="preserve">At least 6.7% (CPIH, real) - adopting the top end of our range of 7.4% is still very plausible </t>
  </si>
  <si>
    <t>Cost of debt (exc. additional borrowing costs)</t>
  </si>
  <si>
    <t xml:space="preserve">Placeholder of Ofgem's 2.65% (CPIH, real) working assumption - to be reviewed post business plan submission. GD3 uncertainty mechanism proposed. </t>
  </si>
  <si>
    <t>Cost of Debt Additional Borrowing Costs</t>
  </si>
  <si>
    <t>Additional Borrowing Costs of at least 48bps, with a small company premium for Scotland of 12bps</t>
  </si>
  <si>
    <t>Comfortably within BBB+/Baa1 range</t>
  </si>
  <si>
    <t>Ex ante: Natural capex &amp; opex capitalisation rate: 40% (Scot) &amp; 37% (South). Repex 100%</t>
  </si>
  <si>
    <t>Proposed a trigger mechanism to adjust depreciation rates based on actual customer switching</t>
  </si>
  <si>
    <t>SGN</t>
  </si>
  <si>
    <t>46% reduction of operational carbon footprint (relative to 2019 baseline)</t>
  </si>
  <si>
    <t>Net Zero carbon emissions (internal target, not independently verified by third party)</t>
  </si>
  <si>
    <t>We do not include in the above table our Ongoing Efficiency commitment of £89m</t>
  </si>
  <si>
    <t>We do not include in the above table our Ongoing Efficiency commitment of £89m in the GD3 period so delta's will be slightly inflated</t>
  </si>
  <si>
    <t>Direct Comparison</t>
  </si>
  <si>
    <t>Ofgem Policy Recommendations</t>
  </si>
  <si>
    <t>We have presented our bill impact as per our plan, with £178 to be our 'best view' totex with equal policy position as per the GD2 period. The Ofgem policy recommendations include the proposed policiy positions put forward by Ofgem (accelerated depreciation / semi-nominal WACC change)</t>
  </si>
  <si>
    <t>VCMA</t>
  </si>
  <si>
    <t>UIOLI</t>
  </si>
  <si>
    <t>NZARD</t>
  </si>
  <si>
    <t>Tier 1 Mains &amp; Services</t>
  </si>
  <si>
    <t>Volume Driver</t>
  </si>
  <si>
    <t>Reinforcement</t>
  </si>
  <si>
    <t>Tier 2a mains</t>
  </si>
  <si>
    <t>Connections</t>
  </si>
  <si>
    <t>Disconnections</t>
  </si>
  <si>
    <t>-</t>
  </si>
  <si>
    <t>Diversions &amp; loss of claims (river erosion)</t>
  </si>
  <si>
    <t>Diversions &amp; loss of claims (overbuilds)</t>
  </si>
  <si>
    <t>Re-Opener</t>
  </si>
  <si>
    <t>Climate change resilience work</t>
  </si>
  <si>
    <t>Cyber reopener</t>
  </si>
  <si>
    <t>Data and Digitalisation</t>
  </si>
  <si>
    <t>HSE (Complex Distribution Systems)</t>
  </si>
  <si>
    <t>HSE (GSIUR cut-offs)</t>
  </si>
  <si>
    <t>HSE (Risers)</t>
  </si>
  <si>
    <t>HSE (Enforcement policy change)</t>
  </si>
  <si>
    <t>SIU Biomethane</t>
  </si>
  <si>
    <t>South London MP replacement project</t>
  </si>
  <si>
    <t>Net Zero Hydrogen blending into Edinburgh</t>
  </si>
  <si>
    <t>Net Zero (MOB Whole System Demonstration)</t>
  </si>
  <si>
    <t>Net Zero (Digital Platform for Leakage Analytics)</t>
  </si>
  <si>
    <t>PCD</t>
  </si>
  <si>
    <t>Complex Engineering Schemes</t>
  </si>
  <si>
    <t>Cams Hall</t>
  </si>
  <si>
    <t>Glenmavis (Offtake)</t>
  </si>
  <si>
    <t>Offtakes - Local Gas Treatment</t>
  </si>
  <si>
    <t>Welling (PRS)</t>
  </si>
  <si>
    <t>Isle of Grain (PRS)</t>
  </si>
  <si>
    <t>Pressure control and asset health</t>
  </si>
  <si>
    <t>Functional Safety</t>
  </si>
  <si>
    <r>
      <t xml:space="preserve">Customer numbers </t>
    </r>
    <r>
      <rPr>
        <b/>
        <sz val="10"/>
        <color theme="0" tint="-4.9989318521683403E-2"/>
        <rFont val="Calibri"/>
        <family val="2"/>
        <scheme val="minor"/>
      </rPr>
      <t>(as of time of business plan submission)</t>
    </r>
  </si>
  <si>
    <r>
      <rPr>
        <b/>
        <u/>
        <sz val="10"/>
        <color theme="1"/>
        <rFont val="Calibri"/>
        <family val="2"/>
        <scheme val="minor"/>
      </rPr>
      <t>Notes</t>
    </r>
    <r>
      <rPr>
        <b/>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</si>
</sst>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9" formatCode="#,##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b/>
      <sz val="11"/>
      <color theme="0" tint="-4.9989318521683403E-2"/>
      <name val="Calibri"/>
      <family val="2"/>
      <scheme val="minor"/>
    </font>
    <font>
      <b/>
      <sz val="10"/>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sz val="10"/>
      <color rgb="FF000000"/>
      <name val="Calibri"/>
      <family val="2"/>
      <scheme val="minor"/>
    </font>
    <font>
      <sz val="10"/>
      <name val="Calibri"/>
      <family val="2"/>
      <scheme val="minor"/>
    </font>
  </fonts>
  <fills count="1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E699"/>
        <bgColor rgb="FF000000"/>
      </patternFill>
    </fill>
    <fill>
      <patternFill patternType="solid">
        <fgColor rgb="FFFFF2CC"/>
        <bgColor rgb="FF000000"/>
      </patternFill>
    </fill>
  </fills>
  <borders count="13">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ck">
        <color rgb="FFFFFFFF"/>
      </left>
      <right style="thick">
        <color rgb="FFFFFFFF"/>
      </right>
      <top/>
      <bottom/>
      <diagonal/>
    </border>
    <border>
      <left/>
      <right/>
      <top style="thick">
        <color rgb="FFFFFFFF"/>
      </top>
      <bottom style="thick">
        <color rgb="FFFFFFFF"/>
      </bottom>
      <diagonal/>
    </border>
    <border>
      <left style="thick">
        <color rgb="FFFFFFFF"/>
      </left>
      <right/>
      <top/>
      <bottom style="thick">
        <color rgb="FFFFFFFF"/>
      </bottom>
      <diagonal/>
    </border>
    <border>
      <left/>
      <right/>
      <top/>
      <bottom style="thick">
        <color rgb="FFFFFFFF"/>
      </bottom>
      <diagonal/>
    </border>
    <border>
      <left style="thick">
        <color theme="0"/>
      </left>
      <right/>
      <top/>
      <bottom/>
      <diagonal/>
    </border>
  </borders>
  <cellStyleXfs count="2">
    <xf numFmtId="0" fontId="0" fillId="0" borderId="0"/>
    <xf numFmtId="43" fontId="4" fillId="0" borderId="0" applyFont="0" applyFill="0" applyBorder="0" applyAlignment="0" applyProtection="0"/>
  </cellStyleXfs>
  <cellXfs count="85">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1"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7" borderId="1" xfId="0" applyFill="1" applyBorder="1" applyAlignment="1">
      <alignment wrapText="1"/>
    </xf>
    <xf numFmtId="0" fontId="0" fillId="7" borderId="1" xfId="0" applyFill="1" applyBorder="1"/>
    <xf numFmtId="0" fontId="0" fillId="8" borderId="1" xfId="0" applyFill="1" applyBorder="1"/>
    <xf numFmtId="0" fontId="0" fillId="9" borderId="1" xfId="0" applyFill="1" applyBorder="1"/>
    <xf numFmtId="0" fontId="1" fillId="6" borderId="1" xfId="0" applyFont="1" applyFill="1" applyBorder="1" applyAlignment="1">
      <alignment horizontal="left" vertical="center" wrapText="1"/>
    </xf>
    <xf numFmtId="0" fontId="1" fillId="10" borderId="1" xfId="0" applyFont="1" applyFill="1" applyBorder="1" applyAlignment="1">
      <alignment vertical="center" wrapText="1"/>
    </xf>
    <xf numFmtId="0" fontId="1" fillId="10" borderId="2"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0" fillId="11" borderId="1" xfId="0" applyFill="1" applyBorder="1" applyAlignment="1">
      <alignment vertical="center" wrapText="1"/>
    </xf>
    <xf numFmtId="0" fontId="0" fillId="11" borderId="2" xfId="0" applyFill="1" applyBorder="1" applyAlignment="1">
      <alignment horizontal="center" vertical="center" wrapText="1"/>
    </xf>
    <xf numFmtId="0" fontId="1" fillId="12" borderId="2" xfId="0" applyFont="1" applyFill="1" applyBorder="1" applyAlignment="1">
      <alignment horizontal="left" vertical="center" wrapText="1"/>
    </xf>
    <xf numFmtId="0" fontId="1" fillId="12" borderId="4" xfId="0" applyFont="1" applyFill="1" applyBorder="1" applyAlignment="1">
      <alignment horizontal="left" vertical="center" wrapText="1"/>
    </xf>
    <xf numFmtId="0" fontId="0" fillId="9" borderId="5" xfId="0" applyFill="1" applyBorder="1"/>
    <xf numFmtId="0" fontId="1" fillId="5" borderId="1" xfId="0" applyFont="1" applyFill="1" applyBorder="1" applyAlignment="1">
      <alignment horizontal="left" vertical="center"/>
    </xf>
    <xf numFmtId="0" fontId="0" fillId="0" borderId="0" xfId="0" quotePrefix="1"/>
    <xf numFmtId="0" fontId="0" fillId="0" borderId="0" xfId="0" quotePrefix="1" applyAlignment="1">
      <alignment horizontal="left"/>
    </xf>
    <xf numFmtId="0" fontId="1" fillId="6" borderId="1" xfId="0" applyFont="1" applyFill="1" applyBorder="1" applyAlignment="1">
      <alignment horizontal="center" vertical="center" wrapText="1"/>
    </xf>
    <xf numFmtId="0" fontId="5" fillId="0" borderId="0" xfId="0" quotePrefix="1" applyFont="1" applyAlignment="1">
      <alignment horizontal="left"/>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xf>
    <xf numFmtId="164" fontId="1" fillId="0" borderId="0" xfId="1" applyNumberFormat="1" applyFont="1" applyFill="1" applyBorder="1" applyAlignment="1">
      <alignment horizontal="left" vertical="center"/>
    </xf>
    <xf numFmtId="0" fontId="0" fillId="2" borderId="1" xfId="0" applyFill="1" applyBorder="1" applyAlignment="1">
      <alignment vertical="top" wrapText="1"/>
    </xf>
    <xf numFmtId="0" fontId="0" fillId="0" borderId="0" xfId="0" applyAlignment="1">
      <alignment vertical="center" wrapText="1"/>
    </xf>
    <xf numFmtId="0" fontId="1" fillId="0" borderId="0" xfId="0" applyFont="1" applyAlignment="1">
      <alignment vertical="center" wrapText="1"/>
    </xf>
    <xf numFmtId="0" fontId="1" fillId="13" borderId="1" xfId="0" applyFont="1" applyFill="1" applyBorder="1" applyAlignment="1">
      <alignment horizontal="left" vertical="center"/>
    </xf>
    <xf numFmtId="0" fontId="0" fillId="14" borderId="1" xfId="0" applyFill="1" applyBorder="1"/>
    <xf numFmtId="0" fontId="0" fillId="15" borderId="1" xfId="0" applyFill="1" applyBorder="1"/>
    <xf numFmtId="0" fontId="1" fillId="13" borderId="1" xfId="0" applyFont="1" applyFill="1" applyBorder="1" applyAlignment="1">
      <alignment horizontal="left" vertical="center" wrapText="1"/>
    </xf>
    <xf numFmtId="0" fontId="1" fillId="0" borderId="0" xfId="0" applyFont="1" applyAlignment="1">
      <alignment horizontal="center" vertical="center" wrapText="1"/>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3" fontId="7" fillId="5" borderId="2" xfId="0" applyNumberFormat="1" applyFont="1" applyFill="1" applyBorder="1" applyAlignment="1">
      <alignment horizontal="left" vertical="center"/>
    </xf>
    <xf numFmtId="0" fontId="7" fillId="4" borderId="1" xfId="0" applyFont="1" applyFill="1" applyBorder="1" applyAlignment="1">
      <alignment horizontal="center" vertical="center" wrapText="1"/>
    </xf>
    <xf numFmtId="169" fontId="9"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9" fontId="9" fillId="2" borderId="1" xfId="0" applyNumberFormat="1" applyFont="1" applyFill="1" applyBorder="1" applyAlignment="1">
      <alignment horizontal="center" vertical="center" wrapText="1"/>
    </xf>
    <xf numFmtId="0" fontId="7" fillId="10" borderId="1" xfId="0" applyFont="1" applyFill="1" applyBorder="1" applyAlignment="1">
      <alignment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11" borderId="1" xfId="0" applyFont="1" applyFill="1" applyBorder="1" applyAlignment="1">
      <alignment vertical="center" wrapText="1"/>
    </xf>
    <xf numFmtId="0" fontId="9" fillId="11" borderId="2" xfId="0" applyFont="1" applyFill="1" applyBorder="1" applyAlignment="1">
      <alignment horizontal="center" vertical="center" wrapText="1"/>
    </xf>
    <xf numFmtId="0" fontId="7" fillId="12" borderId="12" xfId="0" applyFont="1" applyFill="1" applyBorder="1" applyAlignment="1">
      <alignment vertical="center" wrapText="1"/>
    </xf>
    <xf numFmtId="0" fontId="7" fillId="12" borderId="0" xfId="0" applyFont="1" applyFill="1" applyBorder="1" applyAlignment="1">
      <alignment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7" fillId="13" borderId="1" xfId="0" applyFont="1" applyFill="1" applyBorder="1" applyAlignment="1">
      <alignment horizontal="left" vertical="center"/>
    </xf>
    <xf numFmtId="0" fontId="7" fillId="13" borderId="1" xfId="0" applyFont="1" applyFill="1" applyBorder="1" applyAlignment="1">
      <alignment horizontal="left" vertical="center" wrapText="1"/>
    </xf>
    <xf numFmtId="0" fontId="9" fillId="0" borderId="0" xfId="0" applyFont="1" applyAlignment="1">
      <alignment vertical="center" wrapText="1"/>
    </xf>
    <xf numFmtId="0" fontId="2"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9" fillId="2" borderId="1" xfId="0" applyFont="1" applyFill="1" applyBorder="1" applyAlignment="1">
      <alignment vertical="center" wrapText="1"/>
    </xf>
    <xf numFmtId="0" fontId="9" fillId="0" borderId="0" xfId="0" quotePrefix="1" applyFont="1" applyAlignment="1">
      <alignment horizontal="left" vertical="center" wrapText="1"/>
    </xf>
    <xf numFmtId="0" fontId="9" fillId="0" borderId="0" xfId="0" quotePrefix="1" applyFont="1" applyAlignment="1">
      <alignment horizontal="left" vertical="center"/>
    </xf>
    <xf numFmtId="0" fontId="13" fillId="0" borderId="0" xfId="0" quotePrefix="1" applyFont="1" applyAlignment="1">
      <alignment horizontal="left" vertical="center"/>
    </xf>
    <xf numFmtId="0" fontId="10" fillId="0" borderId="0" xfId="0" applyFont="1" applyAlignment="1">
      <alignment horizontal="left" vertical="center" wrapText="1"/>
    </xf>
    <xf numFmtId="0" fontId="12" fillId="16" borderId="6" xfId="0" applyFont="1" applyFill="1" applyBorder="1" applyAlignment="1">
      <alignment vertical="center"/>
    </xf>
    <xf numFmtId="0" fontId="12" fillId="16" borderId="10" xfId="0" applyFont="1" applyFill="1" applyBorder="1" applyAlignment="1">
      <alignment vertical="center"/>
    </xf>
    <xf numFmtId="0" fontId="12" fillId="16" borderId="11" xfId="0" applyFont="1" applyFill="1" applyBorder="1" applyAlignment="1">
      <alignment vertical="center"/>
    </xf>
    <xf numFmtId="0" fontId="12" fillId="17" borderId="6" xfId="0" applyFont="1" applyFill="1" applyBorder="1" applyAlignment="1">
      <alignment vertical="center"/>
    </xf>
    <xf numFmtId="0" fontId="12" fillId="17" borderId="7" xfId="0" applyFont="1" applyFill="1" applyBorder="1" applyAlignment="1">
      <alignment vertical="center" wrapText="1"/>
    </xf>
    <xf numFmtId="0" fontId="12" fillId="17" borderId="9" xfId="0" applyFont="1" applyFill="1" applyBorder="1" applyAlignment="1">
      <alignment vertical="center" wrapText="1"/>
    </xf>
    <xf numFmtId="0" fontId="12" fillId="17" borderId="7" xfId="0" applyFont="1" applyFill="1" applyBorder="1" applyAlignment="1">
      <alignment vertical="center"/>
    </xf>
    <xf numFmtId="0" fontId="12" fillId="17" borderId="9" xfId="0" applyFont="1" applyFill="1" applyBorder="1" applyAlignment="1">
      <alignment vertical="center"/>
    </xf>
    <xf numFmtId="9" fontId="12" fillId="16" borderId="7" xfId="0" applyNumberFormat="1" applyFont="1" applyFill="1" applyBorder="1" applyAlignment="1">
      <alignment horizontal="left" vertical="center"/>
    </xf>
    <xf numFmtId="9" fontId="12" fillId="16" borderId="9" xfId="0" applyNumberFormat="1" applyFont="1" applyFill="1" applyBorder="1" applyAlignment="1">
      <alignment horizontal="left" vertical="center"/>
    </xf>
    <xf numFmtId="0" fontId="12" fillId="16" borderId="7" xfId="0" applyFont="1" applyFill="1" applyBorder="1" applyAlignment="1">
      <alignment vertical="center"/>
    </xf>
    <xf numFmtId="0" fontId="12" fillId="16" borderId="9" xfId="0" applyFont="1" applyFill="1" applyBorder="1" applyAlignment="1">
      <alignment vertical="center"/>
    </xf>
    <xf numFmtId="0" fontId="12" fillId="17" borderId="8" xfId="0" applyFont="1" applyFill="1" applyBorder="1" applyAlignment="1">
      <alignment vertical="center"/>
    </xf>
    <xf numFmtId="0" fontId="9" fillId="14" borderId="1" xfId="0" applyFont="1" applyFill="1" applyBorder="1" applyAlignment="1">
      <alignment vertical="center"/>
    </xf>
    <xf numFmtId="0" fontId="9" fillId="15" borderId="1" xfId="0" applyFont="1" applyFill="1" applyBorder="1" applyAlignment="1">
      <alignment vertical="center"/>
    </xf>
    <xf numFmtId="0" fontId="0" fillId="0" borderId="0" xfId="0" quotePrefix="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288446</xdr:colOff>
      <xdr:row>3</xdr:row>
      <xdr:rowOff>131733</xdr:rowOff>
    </xdr:to>
    <xdr:pic>
      <xdr:nvPicPr>
        <xdr:cNvPr id="2" name="Picture 1" descr="image of the Ofgem logo" title="Ofgem logo">
          <a:extLst>
            <a:ext uri="{FF2B5EF4-FFF2-40B4-BE49-F238E27FC236}">
              <a16:creationId xmlns:a16="http://schemas.microsoft.com/office/drawing/2014/main" id="{5EFD42AC-FEE2-4CE5-B5C6-AF123F6E79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54605" cy="7032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gngas.sharepoint.com/sites/RIIOPriceControl/Shared%20Documents/RIIO-GD3/GD3%20Preparation/10.%20Dec%202024%20Submission/BPDT%20December%20Submission%20summary%20and%20completion%20tracker.xlsx" TargetMode="External"/><Relationship Id="rId1" Type="http://schemas.openxmlformats.org/officeDocument/2006/relationships/externalLinkPath" Target="/sites/RIIOPriceControl/Shared%20Documents/RIIO-GD3/GD3%20Preparation/10.%20Dec%202024%20Submission/BPDT%20December%20Submission%20summary%20and%20completion%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Error corrections"/>
      <sheetName val="Tracker"/>
      <sheetName val="Scotland Totex"/>
      <sheetName val="Southern Totex"/>
      <sheetName val="Scotland Overheads"/>
      <sheetName val="Southern Overheads"/>
      <sheetName val="Scotland Contributions"/>
      <sheetName val="Southern Contributions"/>
      <sheetName val="Scotland Prime"/>
      <sheetName val="Southern Prime"/>
      <sheetName val="Final Checks"/>
      <sheetName val="Comparative Views"/>
      <sheetName val="PassThrough"/>
      <sheetName val="BP Table_Final"/>
      <sheetName val="Cognos_Office_Connection_Cache"/>
      <sheetName val="Totex breakdown"/>
      <sheetName val="Totex breakdown (detail)"/>
      <sheetName val="Best View Variant Views"/>
      <sheetName val="171024 Final View"/>
      <sheetName val="Jul-Dec Walk"/>
      <sheetName val="111024 Draft View"/>
      <sheetName val="Cost Cut Areas"/>
      <sheetName val="Uncertainty Areas"/>
      <sheetName val="Repex Trace"/>
      <sheetName val="BP Table_111024"/>
      <sheetName val="041024 Draft View"/>
      <sheetName val="BP Table_041024"/>
      <sheetName val="O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13">
          <cell r="AC113">
            <v>1091.5948093074899</v>
          </cell>
          <cell r="AI113">
            <v>121.79712054674178</v>
          </cell>
        </row>
        <row r="117">
          <cell r="AC117">
            <v>501.35970830764785</v>
          </cell>
          <cell r="AI117">
            <v>30.501571130921548</v>
          </cell>
        </row>
        <row r="119">
          <cell r="AI119">
            <v>-11.745874376759843</v>
          </cell>
        </row>
        <row r="120">
          <cell r="AC120">
            <v>64.324686367060593</v>
          </cell>
          <cell r="AI120">
            <v>-9.5548623446327383</v>
          </cell>
        </row>
        <row r="121">
          <cell r="AC121">
            <v>53.092105991012218</v>
          </cell>
          <cell r="AI121">
            <v>18.287648899772051</v>
          </cell>
        </row>
        <row r="122">
          <cell r="AI122">
            <v>16.030225966636273</v>
          </cell>
        </row>
        <row r="123">
          <cell r="AI123">
            <v>20.751443708973476</v>
          </cell>
        </row>
        <row r="124">
          <cell r="AI124">
            <v>47.316253703940369</v>
          </cell>
        </row>
        <row r="125">
          <cell r="AI125">
            <v>37.267291299982681</v>
          </cell>
        </row>
        <row r="126">
          <cell r="AI126">
            <v>39.38738951303138</v>
          </cell>
        </row>
        <row r="127">
          <cell r="AI127">
            <v>2.4988060902315112</v>
          </cell>
        </row>
        <row r="128">
          <cell r="AC128">
            <v>922.40432420100205</v>
          </cell>
        </row>
        <row r="144">
          <cell r="AC144">
            <v>2030.2536545932787</v>
          </cell>
          <cell r="AI144">
            <v>547.09511740466473</v>
          </cell>
        </row>
      </sheetData>
      <sheetData sheetId="13"/>
      <sheetData sheetId="14"/>
      <sheetData sheetId="15"/>
      <sheetData sheetId="16"/>
      <sheetData sheetId="17">
        <row r="21">
          <cell r="K21">
            <v>389.36909646784852</v>
          </cell>
        </row>
        <row r="25">
          <cell r="K25">
            <v>179.32472235712385</v>
          </cell>
        </row>
        <row r="28">
          <cell r="K28">
            <v>28.97064380495145</v>
          </cell>
        </row>
        <row r="29">
          <cell r="K29">
            <v>12.919396149025804</v>
          </cell>
        </row>
        <row r="36">
          <cell r="K36">
            <v>391.45762058150746</v>
          </cell>
        </row>
        <row r="52">
          <cell r="K52">
            <v>454.82310683376858</v>
          </cell>
        </row>
        <row r="72">
          <cell r="K72">
            <v>726.72571283964135</v>
          </cell>
        </row>
        <row r="76">
          <cell r="K76">
            <v>322.03498595052406</v>
          </cell>
        </row>
        <row r="79">
          <cell r="K79">
            <v>35.354042562109136</v>
          </cell>
        </row>
        <row r="80">
          <cell r="K80">
            <v>40.172709841986411</v>
          </cell>
        </row>
        <row r="87">
          <cell r="K87">
            <v>615.26670361949482</v>
          </cell>
        </row>
        <row r="103">
          <cell r="K103">
            <v>1660.3597477595094</v>
          </cell>
        </row>
      </sheetData>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0C59-612B-4721-8591-F38A4D0D7C5B}">
  <sheetPr>
    <pageSetUpPr autoPageBreaks="0"/>
  </sheetPr>
  <dimension ref="A5:I111"/>
  <sheetViews>
    <sheetView topLeftCell="A43" zoomScale="110" zoomScaleNormal="110" workbookViewId="0">
      <selection activeCell="A57" sqref="A57"/>
    </sheetView>
  </sheetViews>
  <sheetFormatPr defaultRowHeight="15" x14ac:dyDescent="0.25"/>
  <cols>
    <col min="1" max="1" width="43" customWidth="1"/>
    <col min="2" max="2" width="18.140625" customWidth="1"/>
    <col min="3" max="3" width="43.5703125" customWidth="1"/>
    <col min="4" max="4" width="44.7109375" customWidth="1"/>
    <col min="5" max="9" width="18.140625" customWidth="1"/>
    <col min="10" max="10" width="8.7109375" customWidth="1"/>
  </cols>
  <sheetData>
    <row r="5" spans="1:5" x14ac:dyDescent="0.25">
      <c r="A5" s="1" t="s">
        <v>66</v>
      </c>
    </row>
    <row r="7" spans="1:5" x14ac:dyDescent="0.25">
      <c r="A7" s="1" t="s">
        <v>0</v>
      </c>
    </row>
    <row r="8" spans="1:5" x14ac:dyDescent="0.25">
      <c r="A8" t="s">
        <v>1</v>
      </c>
    </row>
    <row r="9" spans="1:5" x14ac:dyDescent="0.25">
      <c r="A9" t="s">
        <v>2</v>
      </c>
    </row>
    <row r="10" spans="1:5" x14ac:dyDescent="0.25">
      <c r="A10" t="s">
        <v>3</v>
      </c>
    </row>
    <row r="11" spans="1:5" x14ac:dyDescent="0.25">
      <c r="A11" t="s">
        <v>77</v>
      </c>
    </row>
    <row r="12" spans="1:5" ht="15.75" thickBot="1" x14ac:dyDescent="0.3"/>
    <row r="13" spans="1:5" ht="29.45" customHeight="1" thickTop="1" thickBot="1" x14ac:dyDescent="0.3">
      <c r="A13" s="21" t="s">
        <v>5</v>
      </c>
      <c r="B13" s="21"/>
      <c r="C13" s="26" t="s">
        <v>6</v>
      </c>
      <c r="D13" s="27"/>
      <c r="E13" s="28"/>
    </row>
    <row r="14" spans="1:5" ht="15.75" thickTop="1" x14ac:dyDescent="0.25">
      <c r="A14" s="1" t="s">
        <v>7</v>
      </c>
    </row>
    <row r="15" spans="1:5" x14ac:dyDescent="0.25">
      <c r="A15" t="s">
        <v>78</v>
      </c>
    </row>
    <row r="16" spans="1:5" ht="15.75" thickBot="1" x14ac:dyDescent="0.3"/>
    <row r="17" spans="1:4" s="3" customFormat="1" ht="16.5" thickTop="1" thickBot="1" x14ac:dyDescent="0.3">
      <c r="A17" s="4" t="s">
        <v>9</v>
      </c>
      <c r="B17" s="4" t="s">
        <v>10</v>
      </c>
      <c r="C17" s="4" t="s">
        <v>11</v>
      </c>
      <c r="D17" s="4" t="s">
        <v>12</v>
      </c>
    </row>
    <row r="18" spans="1:4" ht="31.5" thickTop="1" thickBot="1" x14ac:dyDescent="0.3">
      <c r="A18" s="29" t="s">
        <v>24</v>
      </c>
      <c r="B18" s="6"/>
      <c r="C18" s="6"/>
      <c r="D18" s="6"/>
    </row>
    <row r="19" spans="1:4" ht="46.5" thickTop="1" thickBot="1" x14ac:dyDescent="0.3">
      <c r="A19" s="29" t="s">
        <v>25</v>
      </c>
      <c r="B19" s="6"/>
      <c r="C19" s="6"/>
      <c r="D19" s="6"/>
    </row>
    <row r="20" spans="1:4" ht="31.5" thickTop="1" thickBot="1" x14ac:dyDescent="0.3">
      <c r="A20" s="6" t="s">
        <v>65</v>
      </c>
      <c r="B20" s="6"/>
      <c r="C20" s="6"/>
      <c r="D20" s="6"/>
    </row>
    <row r="21" spans="1:4" ht="16.5" thickTop="1" thickBot="1" x14ac:dyDescent="0.3">
      <c r="A21" s="29" t="s">
        <v>26</v>
      </c>
      <c r="B21" s="6"/>
      <c r="C21" s="6"/>
      <c r="D21" s="6"/>
    </row>
    <row r="22" spans="1:4" ht="16.5" thickTop="1" thickBot="1" x14ac:dyDescent="0.3">
      <c r="A22" s="29" t="s">
        <v>68</v>
      </c>
      <c r="B22" s="6"/>
      <c r="C22" s="6"/>
      <c r="D22" s="6"/>
    </row>
    <row r="23" spans="1:4" ht="16.5" thickTop="1" thickBot="1" x14ac:dyDescent="0.3">
      <c r="A23" s="6" t="s">
        <v>13</v>
      </c>
      <c r="B23" s="6"/>
      <c r="C23" s="6"/>
      <c r="D23" s="6"/>
    </row>
    <row r="24" spans="1:4" ht="16.5" thickTop="1" thickBot="1" x14ac:dyDescent="0.3">
      <c r="A24" s="6" t="s">
        <v>14</v>
      </c>
      <c r="B24" s="6"/>
      <c r="C24" s="6"/>
      <c r="D24" s="6"/>
    </row>
    <row r="25" spans="1:4" ht="16.5" thickTop="1" thickBot="1" x14ac:dyDescent="0.3">
      <c r="A25" s="6" t="s">
        <v>15</v>
      </c>
      <c r="B25" s="6"/>
      <c r="C25" s="6"/>
      <c r="D25" s="6"/>
    </row>
    <row r="26" spans="1:4" ht="16.5" thickTop="1" thickBot="1" x14ac:dyDescent="0.3">
      <c r="A26" s="6" t="s">
        <v>16</v>
      </c>
      <c r="B26" s="6"/>
      <c r="C26" s="6"/>
      <c r="D26" s="6"/>
    </row>
    <row r="27" spans="1:4" ht="16.5" thickTop="1" thickBot="1" x14ac:dyDescent="0.3">
      <c r="A27" s="6" t="s">
        <v>17</v>
      </c>
      <c r="B27" s="6"/>
      <c r="C27" s="6"/>
      <c r="D27" s="6"/>
    </row>
    <row r="28" spans="1:4" ht="16.5" thickTop="1" thickBot="1" x14ac:dyDescent="0.3">
      <c r="A28" s="5" t="s">
        <v>12</v>
      </c>
      <c r="B28" s="6"/>
      <c r="C28" s="6"/>
      <c r="D28" s="6"/>
    </row>
    <row r="29" spans="1:4" ht="15.75" thickTop="1" x14ac:dyDescent="0.25">
      <c r="A29" s="1" t="s">
        <v>7</v>
      </c>
    </row>
    <row r="30" spans="1:4" x14ac:dyDescent="0.25">
      <c r="A30" s="23" t="s">
        <v>73</v>
      </c>
    </row>
    <row r="31" spans="1:4" x14ac:dyDescent="0.25">
      <c r="A31" s="23" t="s">
        <v>19</v>
      </c>
    </row>
    <row r="32" spans="1:4" x14ac:dyDescent="0.25">
      <c r="A32" s="23" t="s">
        <v>20</v>
      </c>
    </row>
    <row r="33" spans="1:3" x14ac:dyDescent="0.25">
      <c r="A33" s="25"/>
    </row>
    <row r="34" spans="1:3" x14ac:dyDescent="0.25">
      <c r="A34" s="23"/>
    </row>
    <row r="35" spans="1:3" ht="15.75" thickBot="1" x14ac:dyDescent="0.3">
      <c r="A35" s="23"/>
    </row>
    <row r="36" spans="1:3" ht="31.5" thickTop="1" thickBot="1" x14ac:dyDescent="0.3">
      <c r="A36" s="4" t="s">
        <v>21</v>
      </c>
      <c r="B36" s="4" t="s">
        <v>22</v>
      </c>
      <c r="C36" s="4" t="s">
        <v>23</v>
      </c>
    </row>
    <row r="37" spans="1:3" ht="17.45" customHeight="1" thickTop="1" thickBot="1" x14ac:dyDescent="0.3">
      <c r="A37" s="29" t="s">
        <v>24</v>
      </c>
      <c r="B37" s="6"/>
      <c r="C37" s="6"/>
    </row>
    <row r="38" spans="1:3" ht="30.95" customHeight="1" thickTop="1" thickBot="1" x14ac:dyDescent="0.3">
      <c r="A38" s="29" t="s">
        <v>25</v>
      </c>
      <c r="B38" s="6"/>
      <c r="C38" s="6"/>
    </row>
    <row r="39" spans="1:3" ht="30.95" customHeight="1" thickTop="1" thickBot="1" x14ac:dyDescent="0.3">
      <c r="A39" s="6" t="s">
        <v>65</v>
      </c>
      <c r="B39" s="6"/>
      <c r="C39" s="6"/>
    </row>
    <row r="40" spans="1:3" ht="16.5" thickTop="1" thickBot="1" x14ac:dyDescent="0.3">
      <c r="A40" s="29" t="s">
        <v>26</v>
      </c>
      <c r="B40" s="6"/>
      <c r="C40" s="6"/>
    </row>
    <row r="41" spans="1:3" ht="16.5" thickTop="1" thickBot="1" x14ac:dyDescent="0.3">
      <c r="A41" s="29" t="s">
        <v>68</v>
      </c>
      <c r="B41" s="6"/>
      <c r="C41" s="6"/>
    </row>
    <row r="42" spans="1:3" ht="16.5" thickTop="1" thickBot="1" x14ac:dyDescent="0.3">
      <c r="A42" s="29" t="s">
        <v>13</v>
      </c>
      <c r="B42" s="6"/>
      <c r="C42" s="6"/>
    </row>
    <row r="43" spans="1:3" ht="16.5" thickTop="1" thickBot="1" x14ac:dyDescent="0.3">
      <c r="A43" s="29" t="s">
        <v>14</v>
      </c>
      <c r="B43" s="6"/>
      <c r="C43" s="6"/>
    </row>
    <row r="44" spans="1:3" ht="16.5" thickTop="1" thickBot="1" x14ac:dyDescent="0.3">
      <c r="A44" s="29" t="s">
        <v>15</v>
      </c>
      <c r="B44" s="6"/>
      <c r="C44" s="6"/>
    </row>
    <row r="45" spans="1:3" ht="16.5" thickTop="1" thickBot="1" x14ac:dyDescent="0.3">
      <c r="A45" s="29" t="s">
        <v>16</v>
      </c>
      <c r="B45" s="6"/>
      <c r="C45" s="6"/>
    </row>
    <row r="46" spans="1:3" ht="16.5" thickTop="1" thickBot="1" x14ac:dyDescent="0.3">
      <c r="A46" s="6" t="s">
        <v>17</v>
      </c>
      <c r="B46" s="6"/>
      <c r="C46" s="6"/>
    </row>
    <row r="47" spans="1:3" ht="16.5" thickTop="1" thickBot="1" x14ac:dyDescent="0.3">
      <c r="A47" s="5" t="s">
        <v>12</v>
      </c>
      <c r="B47" s="6"/>
      <c r="C47" s="6"/>
    </row>
    <row r="48" spans="1:3" ht="15.75" thickTop="1" x14ac:dyDescent="0.25">
      <c r="A48" s="1" t="s">
        <v>7</v>
      </c>
    </row>
    <row r="49" spans="1:4" x14ac:dyDescent="0.25">
      <c r="A49" s="23" t="s">
        <v>28</v>
      </c>
    </row>
    <row r="50" spans="1:4" ht="15.75" thickBot="1" x14ac:dyDescent="0.3">
      <c r="A50" s="23"/>
    </row>
    <row r="51" spans="1:4" ht="16.5" thickTop="1" thickBot="1" x14ac:dyDescent="0.3">
      <c r="A51" s="13" t="s">
        <v>29</v>
      </c>
      <c r="B51" s="14" t="s">
        <v>10</v>
      </c>
      <c r="C51" s="15" t="s">
        <v>11</v>
      </c>
      <c r="D51" s="14" t="s">
        <v>12</v>
      </c>
    </row>
    <row r="52" spans="1:4" ht="16.5" thickTop="1" thickBot="1" x14ac:dyDescent="0.3">
      <c r="A52" s="16" t="s">
        <v>30</v>
      </c>
      <c r="B52" s="17"/>
      <c r="C52" s="17"/>
      <c r="D52" s="17"/>
    </row>
    <row r="53" spans="1:4" ht="15.75" thickTop="1" x14ac:dyDescent="0.25">
      <c r="A53" s="1" t="s">
        <v>7</v>
      </c>
    </row>
    <row r="54" spans="1:4" x14ac:dyDescent="0.25">
      <c r="A54" t="s">
        <v>79</v>
      </c>
    </row>
    <row r="55" spans="1:4" x14ac:dyDescent="0.25">
      <c r="A55" s="23" t="s">
        <v>32</v>
      </c>
    </row>
    <row r="56" spans="1:4" x14ac:dyDescent="0.25">
      <c r="A56" s="23" t="s">
        <v>80</v>
      </c>
    </row>
    <row r="57" spans="1:4" x14ac:dyDescent="0.25">
      <c r="A57" s="1"/>
    </row>
    <row r="58" spans="1:4" ht="15.75" thickBot="1" x14ac:dyDescent="0.3">
      <c r="A58" s="2"/>
    </row>
    <row r="59" spans="1:4" ht="16.5" thickTop="1" thickBot="1" x14ac:dyDescent="0.3">
      <c r="A59" s="18" t="s">
        <v>75</v>
      </c>
      <c r="B59" s="19"/>
    </row>
    <row r="60" spans="1:4" ht="16.5" thickTop="1" thickBot="1" x14ac:dyDescent="0.3">
      <c r="A60" s="10" t="s">
        <v>34</v>
      </c>
      <c r="B60" s="10"/>
    </row>
    <row r="61" spans="1:4" ht="16.5" thickTop="1" thickBot="1" x14ac:dyDescent="0.3">
      <c r="A61" s="11" t="s">
        <v>35</v>
      </c>
      <c r="B61" s="11"/>
    </row>
    <row r="62" spans="1:4" ht="16.5" thickTop="1" thickBot="1" x14ac:dyDescent="0.3">
      <c r="A62" s="10" t="s">
        <v>36</v>
      </c>
      <c r="B62" s="10"/>
    </row>
    <row r="63" spans="1:4" ht="16.5" thickTop="1" thickBot="1" x14ac:dyDescent="0.3">
      <c r="A63" s="11" t="s">
        <v>74</v>
      </c>
      <c r="B63" s="11"/>
    </row>
    <row r="64" spans="1:4" ht="16.5" thickTop="1" thickBot="1" x14ac:dyDescent="0.3">
      <c r="A64" s="10" t="s">
        <v>37</v>
      </c>
      <c r="B64" s="10"/>
    </row>
    <row r="65" spans="1:9" ht="16.5" thickTop="1" thickBot="1" x14ac:dyDescent="0.3">
      <c r="A65" s="20" t="s">
        <v>38</v>
      </c>
      <c r="B65" s="11"/>
    </row>
    <row r="66" spans="1:9" ht="15.75" thickTop="1" x14ac:dyDescent="0.25">
      <c r="A66" s="1" t="s">
        <v>7</v>
      </c>
    </row>
    <row r="67" spans="1:9" x14ac:dyDescent="0.25">
      <c r="A67" t="s">
        <v>76</v>
      </c>
    </row>
    <row r="69" spans="1:9" ht="15.75" thickBot="1" x14ac:dyDescent="0.3"/>
    <row r="70" spans="1:9" ht="30" customHeight="1" thickTop="1" thickBot="1" x14ac:dyDescent="0.3">
      <c r="A70" s="12" t="s">
        <v>39</v>
      </c>
      <c r="B70" s="24" t="s">
        <v>40</v>
      </c>
      <c r="C70" s="24" t="s">
        <v>41</v>
      </c>
      <c r="D70" s="24" t="s">
        <v>69</v>
      </c>
    </row>
    <row r="71" spans="1:9" ht="16.5" thickTop="1" thickBot="1" x14ac:dyDescent="0.3">
      <c r="A71" s="8"/>
      <c r="B71" s="8"/>
      <c r="C71" s="9"/>
      <c r="D71" s="9"/>
    </row>
    <row r="72" spans="1:9" ht="15.75" thickTop="1" x14ac:dyDescent="0.25">
      <c r="A72" s="1" t="s">
        <v>7</v>
      </c>
    </row>
    <row r="73" spans="1:9" x14ac:dyDescent="0.25">
      <c r="A73" t="s">
        <v>72</v>
      </c>
    </row>
    <row r="74" spans="1:9" x14ac:dyDescent="0.25">
      <c r="A74" t="s">
        <v>42</v>
      </c>
    </row>
    <row r="75" spans="1:9" x14ac:dyDescent="0.25">
      <c r="A75" t="s">
        <v>70</v>
      </c>
    </row>
    <row r="76" spans="1:9" ht="15.75" thickBot="1" x14ac:dyDescent="0.3"/>
    <row r="77" spans="1:9" ht="30" customHeight="1" thickTop="1" thickBot="1" x14ac:dyDescent="0.3">
      <c r="A77" s="32" t="s">
        <v>43</v>
      </c>
      <c r="B77" s="32" t="s">
        <v>44</v>
      </c>
      <c r="C77" s="32" t="s">
        <v>45</v>
      </c>
      <c r="D77" s="35" t="s">
        <v>71</v>
      </c>
      <c r="E77" s="31"/>
      <c r="F77" s="31"/>
      <c r="G77" s="36"/>
      <c r="H77" s="36"/>
      <c r="I77" s="36"/>
    </row>
    <row r="78" spans="1:9" ht="16.5" thickTop="1" thickBot="1" x14ac:dyDescent="0.3">
      <c r="A78" s="33"/>
      <c r="B78" s="33"/>
      <c r="C78" s="33"/>
      <c r="D78" s="33"/>
    </row>
    <row r="79" spans="1:9" ht="16.5" thickTop="1" thickBot="1" x14ac:dyDescent="0.3">
      <c r="A79" s="34"/>
      <c r="B79" s="34"/>
      <c r="C79" s="34"/>
      <c r="D79" s="34"/>
    </row>
    <row r="80" spans="1:9" ht="16.5" thickTop="1" thickBot="1" x14ac:dyDescent="0.3">
      <c r="A80" s="33"/>
      <c r="B80" s="33"/>
      <c r="C80" s="33"/>
      <c r="D80" s="33"/>
    </row>
    <row r="81" spans="1:4" ht="16.5" thickTop="1" thickBot="1" x14ac:dyDescent="0.3">
      <c r="A81" s="34"/>
      <c r="B81" s="34"/>
      <c r="C81" s="34"/>
      <c r="D81" s="34"/>
    </row>
    <row r="82" spans="1:4" ht="16.5" thickTop="1" thickBot="1" x14ac:dyDescent="0.3">
      <c r="A82" s="33"/>
      <c r="B82" s="33"/>
      <c r="C82" s="33"/>
      <c r="D82" s="33"/>
    </row>
    <row r="83" spans="1:4" ht="16.5" thickTop="1" thickBot="1" x14ac:dyDescent="0.3">
      <c r="A83" s="30"/>
    </row>
    <row r="84" spans="1:4" ht="76.5" thickTop="1" thickBot="1" x14ac:dyDescent="0.3">
      <c r="A84" s="13" t="s">
        <v>64</v>
      </c>
      <c r="B84" s="13" t="s">
        <v>63</v>
      </c>
    </row>
    <row r="85" spans="1:4" ht="16.5" thickTop="1" thickBot="1" x14ac:dyDescent="0.3">
      <c r="A85" s="16"/>
      <c r="B85" s="16"/>
    </row>
    <row r="86" spans="1:4" ht="15.75" thickTop="1" x14ac:dyDescent="0.25">
      <c r="A86" s="1" t="s">
        <v>7</v>
      </c>
    </row>
    <row r="87" spans="1:4" x14ac:dyDescent="0.25">
      <c r="A87" t="s">
        <v>62</v>
      </c>
    </row>
    <row r="88" spans="1:4" x14ac:dyDescent="0.25">
      <c r="A88" s="30"/>
    </row>
    <row r="89" spans="1:4" x14ac:dyDescent="0.25">
      <c r="A89" s="30"/>
      <c r="B89" s="30"/>
      <c r="C89" s="30"/>
    </row>
    <row r="90" spans="1:4" x14ac:dyDescent="0.25">
      <c r="A90" s="30"/>
      <c r="B90" s="30"/>
      <c r="C90" s="30"/>
    </row>
    <row r="91" spans="1:4" x14ac:dyDescent="0.25">
      <c r="A91" s="30"/>
      <c r="B91" s="30"/>
      <c r="C91" s="30"/>
    </row>
    <row r="92" spans="1:4" x14ac:dyDescent="0.25">
      <c r="A92" s="30"/>
      <c r="B92" s="30"/>
      <c r="C92" s="30"/>
    </row>
    <row r="93" spans="1:4" x14ac:dyDescent="0.25">
      <c r="A93" s="30"/>
      <c r="B93" s="30"/>
      <c r="C93" s="30"/>
    </row>
    <row r="94" spans="1:4" x14ac:dyDescent="0.25">
      <c r="A94" s="30"/>
      <c r="B94" s="30"/>
      <c r="C94" s="30"/>
    </row>
    <row r="95" spans="1:4" x14ac:dyDescent="0.25">
      <c r="A95" s="30"/>
    </row>
    <row r="96" spans="1:4" x14ac:dyDescent="0.25">
      <c r="A96" s="30"/>
    </row>
    <row r="97" spans="1:3" x14ac:dyDescent="0.25">
      <c r="A97" s="30"/>
    </row>
    <row r="98" spans="1:3" x14ac:dyDescent="0.25">
      <c r="A98" s="30"/>
    </row>
    <row r="99" spans="1:3" x14ac:dyDescent="0.25">
      <c r="A99" s="30"/>
    </row>
    <row r="100" spans="1:3" x14ac:dyDescent="0.25">
      <c r="A100" s="30"/>
    </row>
    <row r="101" spans="1:3" x14ac:dyDescent="0.25">
      <c r="A101" s="30"/>
      <c r="B101" s="30"/>
      <c r="C101" s="30"/>
    </row>
    <row r="102" spans="1:3" x14ac:dyDescent="0.25">
      <c r="A102" s="30"/>
      <c r="B102" s="30"/>
      <c r="C102" s="30"/>
    </row>
    <row r="103" spans="1:3" x14ac:dyDescent="0.25">
      <c r="A103" s="30"/>
      <c r="B103" s="30"/>
      <c r="C103" s="30"/>
    </row>
    <row r="104" spans="1:3" x14ac:dyDescent="0.25">
      <c r="A104" s="30"/>
      <c r="B104" s="30"/>
      <c r="C104" s="30"/>
    </row>
    <row r="105" spans="1:3" x14ac:dyDescent="0.25">
      <c r="A105" s="30"/>
      <c r="B105" s="30"/>
      <c r="C105" s="30"/>
    </row>
    <row r="106" spans="1:3" x14ac:dyDescent="0.25">
      <c r="A106" s="30"/>
      <c r="B106" s="30"/>
      <c r="C106" s="30"/>
    </row>
    <row r="107" spans="1:3" x14ac:dyDescent="0.25">
      <c r="A107" s="1"/>
    </row>
    <row r="111" spans="1:3" x14ac:dyDescent="0.25">
      <c r="A111" s="22"/>
    </row>
  </sheetData>
  <mergeCells count="1">
    <mergeCell ref="G77:I77"/>
  </mergeCells>
  <dataValidations count="2">
    <dataValidation type="list" allowBlank="1" showInputMessage="1" showErrorMessage="1" sqref="B78" xr:uid="{963834DB-7326-44CE-8458-EDEEDBDD57BD}">
      <formula1>"ODI, PCD, Licence obligation"</formula1>
    </dataValidation>
    <dataValidation type="list" allowBlank="1" showInputMessage="1" showErrorMessage="1" sqref="B71" xr:uid="{60F80D7B-DFCC-41BD-8662-F24AE1614237}">
      <formula1>"2, 1.5"</formula1>
    </dataValidation>
  </dataValidations>
  <pageMargins left="0.7" right="0.7" top="0.75" bottom="0.75" header="0.3" footer="0.3"/>
  <pageSetup paperSize="9" orientation="portrait" r:id="rId1"/>
  <headerFooter>
    <oddHeader>&amp;L&amp;"Calibri"&amp;10&amp;K000000 Classified as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2646-1F35-40E5-BD27-683198EAF80E}">
  <sheetPr>
    <pageSetUpPr autoPageBreaks="0"/>
  </sheetPr>
  <dimension ref="A1:I106"/>
  <sheetViews>
    <sheetView zoomScaleNormal="100" workbookViewId="0">
      <selection activeCell="A52" sqref="A52"/>
    </sheetView>
  </sheetViews>
  <sheetFormatPr defaultRowHeight="15" x14ac:dyDescent="0.25"/>
  <cols>
    <col min="1" max="1" width="43" customWidth="1"/>
    <col min="2" max="2" width="18.140625" customWidth="1"/>
    <col min="3" max="3" width="43.5703125" customWidth="1"/>
    <col min="4" max="4" width="44.7109375" customWidth="1"/>
    <col min="5" max="9" width="18.140625" customWidth="1"/>
    <col min="10" max="10" width="8.7109375" customWidth="1"/>
  </cols>
  <sheetData>
    <row r="1" spans="1:5" x14ac:dyDescent="0.25">
      <c r="A1" s="1" t="s">
        <v>67</v>
      </c>
    </row>
    <row r="3" spans="1:5" x14ac:dyDescent="0.25">
      <c r="A3" s="1" t="s">
        <v>0</v>
      </c>
    </row>
    <row r="4" spans="1:5" x14ac:dyDescent="0.25">
      <c r="A4" t="s">
        <v>1</v>
      </c>
    </row>
    <row r="5" spans="1:5" x14ac:dyDescent="0.25">
      <c r="A5" t="s">
        <v>2</v>
      </c>
    </row>
    <row r="6" spans="1:5" x14ac:dyDescent="0.25">
      <c r="A6" t="s">
        <v>3</v>
      </c>
    </row>
    <row r="7" spans="1:5" x14ac:dyDescent="0.25">
      <c r="A7" t="s">
        <v>77</v>
      </c>
    </row>
    <row r="8" spans="1:5" ht="15.75" thickBot="1" x14ac:dyDescent="0.3"/>
    <row r="9" spans="1:5" ht="29.45" customHeight="1" thickTop="1" thickBot="1" x14ac:dyDescent="0.3">
      <c r="A9" s="21" t="s">
        <v>5</v>
      </c>
      <c r="B9" s="21"/>
      <c r="C9" s="26" t="s">
        <v>6</v>
      </c>
      <c r="D9" s="27"/>
      <c r="E9" s="28"/>
    </row>
    <row r="10" spans="1:5" ht="15.75" thickTop="1" x14ac:dyDescent="0.25">
      <c r="A10" s="1" t="s">
        <v>7</v>
      </c>
    </row>
    <row r="11" spans="1:5" x14ac:dyDescent="0.25">
      <c r="A11" t="s">
        <v>78</v>
      </c>
    </row>
    <row r="12" spans="1:5" ht="15.75" thickBot="1" x14ac:dyDescent="0.3"/>
    <row r="13" spans="1:5" s="3" customFormat="1" x14ac:dyDescent="0.25">
      <c r="A13" s="4" t="s">
        <v>9</v>
      </c>
      <c r="B13" s="4" t="s">
        <v>10</v>
      </c>
      <c r="C13" s="4" t="s">
        <v>11</v>
      </c>
      <c r="D13" s="4" t="s">
        <v>12</v>
      </c>
    </row>
    <row r="14" spans="1:5" x14ac:dyDescent="0.25">
      <c r="A14" s="29" t="s">
        <v>47</v>
      </c>
      <c r="B14" s="6"/>
      <c r="C14" s="6"/>
      <c r="D14" s="29"/>
    </row>
    <row r="15" spans="1:5" x14ac:dyDescent="0.25">
      <c r="A15" s="7" t="s">
        <v>48</v>
      </c>
      <c r="B15" s="7"/>
      <c r="C15" s="7"/>
      <c r="D15" s="7"/>
    </row>
    <row r="16" spans="1:5" x14ac:dyDescent="0.25">
      <c r="A16" s="29" t="s">
        <v>49</v>
      </c>
      <c r="B16" s="6"/>
      <c r="C16" s="6"/>
      <c r="D16" s="29"/>
    </row>
    <row r="17" spans="1:4" x14ac:dyDescent="0.25">
      <c r="A17" s="7" t="s">
        <v>50</v>
      </c>
      <c r="B17" s="7"/>
      <c r="C17" s="7"/>
      <c r="D17" s="7"/>
    </row>
    <row r="18" spans="1:4" x14ac:dyDescent="0.25">
      <c r="A18" s="29" t="s">
        <v>51</v>
      </c>
      <c r="B18" s="6"/>
      <c r="C18" s="6"/>
      <c r="D18" s="29"/>
    </row>
    <row r="19" spans="1:4" x14ac:dyDescent="0.25">
      <c r="A19" s="7" t="s">
        <v>52</v>
      </c>
      <c r="B19" s="7"/>
      <c r="C19" s="7"/>
      <c r="D19" s="7"/>
    </row>
    <row r="20" spans="1:4" x14ac:dyDescent="0.25">
      <c r="A20" s="29" t="s">
        <v>53</v>
      </c>
      <c r="B20" s="6"/>
      <c r="C20" s="6"/>
      <c r="D20" s="29"/>
    </row>
    <row r="21" spans="1:4" x14ac:dyDescent="0.25">
      <c r="A21" s="7" t="s">
        <v>54</v>
      </c>
      <c r="B21" s="7"/>
      <c r="C21" s="7"/>
      <c r="D21" s="7"/>
    </row>
    <row r="22" spans="1:4" x14ac:dyDescent="0.25">
      <c r="A22" s="29" t="s">
        <v>17</v>
      </c>
      <c r="B22" s="6"/>
      <c r="C22" s="6"/>
      <c r="D22" s="29"/>
    </row>
    <row r="23" spans="1:4" x14ac:dyDescent="0.25">
      <c r="A23" s="7" t="s">
        <v>12</v>
      </c>
      <c r="B23" s="7"/>
      <c r="C23" s="7"/>
      <c r="D23" s="7"/>
    </row>
    <row r="24" spans="1:4" x14ac:dyDescent="0.25">
      <c r="A24" s="1" t="s">
        <v>7</v>
      </c>
    </row>
    <row r="25" spans="1:4" x14ac:dyDescent="0.25">
      <c r="A25" s="23" t="s">
        <v>18</v>
      </c>
    </row>
    <row r="26" spans="1:4" x14ac:dyDescent="0.25">
      <c r="A26" s="23" t="s">
        <v>19</v>
      </c>
    </row>
    <row r="27" spans="1:4" x14ac:dyDescent="0.25">
      <c r="A27" s="23" t="s">
        <v>20</v>
      </c>
    </row>
    <row r="28" spans="1:4" x14ac:dyDescent="0.25">
      <c r="A28" s="25"/>
    </row>
    <row r="29" spans="1:4" x14ac:dyDescent="0.25">
      <c r="A29" s="23"/>
    </row>
    <row r="30" spans="1:4" ht="15.75" thickBot="1" x14ac:dyDescent="0.3">
      <c r="A30" s="23"/>
    </row>
    <row r="31" spans="1:4" ht="31.5" thickTop="1" thickBot="1" x14ac:dyDescent="0.3">
      <c r="A31" s="4" t="s">
        <v>21</v>
      </c>
      <c r="B31" s="4" t="s">
        <v>22</v>
      </c>
      <c r="C31" s="4" t="s">
        <v>23</v>
      </c>
    </row>
    <row r="32" spans="1:4" ht="17.45" customHeight="1" thickTop="1" thickBot="1" x14ac:dyDescent="0.3">
      <c r="A32" s="29" t="s">
        <v>47</v>
      </c>
      <c r="B32" s="6"/>
      <c r="C32" s="6"/>
    </row>
    <row r="33" spans="1:4" ht="30.95" customHeight="1" x14ac:dyDescent="0.25">
      <c r="A33" s="7" t="s">
        <v>48</v>
      </c>
      <c r="B33" s="7"/>
      <c r="C33" s="7"/>
    </row>
    <row r="34" spans="1:4" ht="30.95" customHeight="1" x14ac:dyDescent="0.25">
      <c r="A34" s="29" t="s">
        <v>49</v>
      </c>
      <c r="B34" s="6"/>
      <c r="C34" s="6"/>
    </row>
    <row r="35" spans="1:4" x14ac:dyDescent="0.25">
      <c r="A35" s="7" t="s">
        <v>50</v>
      </c>
      <c r="B35" s="7"/>
      <c r="C35" s="7"/>
    </row>
    <row r="36" spans="1:4" x14ac:dyDescent="0.25">
      <c r="A36" s="29" t="s">
        <v>51</v>
      </c>
      <c r="B36" s="6"/>
      <c r="C36" s="6"/>
    </row>
    <row r="37" spans="1:4" x14ac:dyDescent="0.25">
      <c r="A37" s="7" t="s">
        <v>52</v>
      </c>
      <c r="B37" s="7"/>
      <c r="C37" s="7"/>
    </row>
    <row r="38" spans="1:4" x14ac:dyDescent="0.25">
      <c r="A38" s="29" t="s">
        <v>53</v>
      </c>
      <c r="B38" s="6"/>
      <c r="C38" s="6"/>
    </row>
    <row r="39" spans="1:4" x14ac:dyDescent="0.25">
      <c r="A39" s="7" t="s">
        <v>54</v>
      </c>
      <c r="B39" s="7"/>
      <c r="C39" s="7"/>
    </row>
    <row r="40" spans="1:4" x14ac:dyDescent="0.25">
      <c r="A40" s="29" t="s">
        <v>17</v>
      </c>
      <c r="B40" s="6"/>
      <c r="C40" s="6"/>
    </row>
    <row r="41" spans="1:4" x14ac:dyDescent="0.25">
      <c r="A41" s="7" t="s">
        <v>12</v>
      </c>
      <c r="B41" s="7"/>
      <c r="C41" s="7"/>
    </row>
    <row r="42" spans="1:4" x14ac:dyDescent="0.25">
      <c r="A42" s="1" t="s">
        <v>7</v>
      </c>
    </row>
    <row r="43" spans="1:4" x14ac:dyDescent="0.25">
      <c r="A43" s="23" t="s">
        <v>27</v>
      </c>
    </row>
    <row r="44" spans="1:4" x14ac:dyDescent="0.25">
      <c r="A44" s="23" t="s">
        <v>28</v>
      </c>
    </row>
    <row r="45" spans="1:4" ht="15.75" thickBot="1" x14ac:dyDescent="0.3">
      <c r="A45" s="23"/>
    </row>
    <row r="46" spans="1:4" ht="16.5" thickTop="1" thickBot="1" x14ac:dyDescent="0.3">
      <c r="A46" s="13" t="s">
        <v>29</v>
      </c>
      <c r="B46" s="14" t="s">
        <v>10</v>
      </c>
      <c r="C46" s="15" t="s">
        <v>11</v>
      </c>
      <c r="D46" s="14" t="s">
        <v>12</v>
      </c>
    </row>
    <row r="47" spans="1:4" ht="16.5" thickTop="1" thickBot="1" x14ac:dyDescent="0.3">
      <c r="A47" s="16" t="s">
        <v>30</v>
      </c>
      <c r="B47" s="17"/>
      <c r="C47" s="17"/>
      <c r="D47" s="17"/>
    </row>
    <row r="48" spans="1:4" ht="15.75" thickTop="1" x14ac:dyDescent="0.25">
      <c r="A48" s="1" t="s">
        <v>7</v>
      </c>
    </row>
    <row r="49" spans="1:2" x14ac:dyDescent="0.25">
      <c r="A49" t="s">
        <v>79</v>
      </c>
    </row>
    <row r="50" spans="1:2" x14ac:dyDescent="0.25">
      <c r="A50" s="23" t="s">
        <v>32</v>
      </c>
    </row>
    <row r="51" spans="1:2" x14ac:dyDescent="0.25">
      <c r="A51" s="23" t="s">
        <v>80</v>
      </c>
    </row>
    <row r="52" spans="1:2" x14ac:dyDescent="0.25">
      <c r="A52" s="1"/>
    </row>
    <row r="53" spans="1:2" ht="15.75" thickBot="1" x14ac:dyDescent="0.3">
      <c r="A53" s="2"/>
    </row>
    <row r="54" spans="1:2" ht="16.5" thickTop="1" thickBot="1" x14ac:dyDescent="0.3">
      <c r="A54" s="18" t="s">
        <v>75</v>
      </c>
      <c r="B54" s="19"/>
    </row>
    <row r="55" spans="1:2" ht="16.5" thickTop="1" thickBot="1" x14ac:dyDescent="0.3">
      <c r="A55" s="10" t="s">
        <v>34</v>
      </c>
      <c r="B55" s="10"/>
    </row>
    <row r="56" spans="1:2" ht="16.5" thickTop="1" thickBot="1" x14ac:dyDescent="0.3">
      <c r="A56" s="11" t="s">
        <v>35</v>
      </c>
      <c r="B56" s="11"/>
    </row>
    <row r="57" spans="1:2" ht="16.5" thickTop="1" thickBot="1" x14ac:dyDescent="0.3">
      <c r="A57" s="10" t="s">
        <v>36</v>
      </c>
      <c r="B57" s="10"/>
    </row>
    <row r="58" spans="1:2" ht="16.5" thickTop="1" thickBot="1" x14ac:dyDescent="0.3">
      <c r="A58" s="11" t="s">
        <v>74</v>
      </c>
      <c r="B58" s="11"/>
    </row>
    <row r="59" spans="1:2" ht="16.5" thickTop="1" thickBot="1" x14ac:dyDescent="0.3">
      <c r="A59" s="10" t="s">
        <v>37</v>
      </c>
      <c r="B59" s="10"/>
    </row>
    <row r="60" spans="1:2" ht="16.5" thickTop="1" thickBot="1" x14ac:dyDescent="0.3">
      <c r="A60" s="20" t="s">
        <v>38</v>
      </c>
      <c r="B60" s="11"/>
    </row>
    <row r="61" spans="1:2" ht="15.75" thickTop="1" x14ac:dyDescent="0.25">
      <c r="A61" s="1" t="s">
        <v>7</v>
      </c>
    </row>
    <row r="62" spans="1:2" x14ac:dyDescent="0.25">
      <c r="A62" t="s">
        <v>76</v>
      </c>
    </row>
    <row r="64" spans="1:2" ht="15.75" thickBot="1" x14ac:dyDescent="0.3"/>
    <row r="65" spans="1:9" ht="30" customHeight="1" thickTop="1" thickBot="1" x14ac:dyDescent="0.3">
      <c r="A65" s="12" t="s">
        <v>39</v>
      </c>
      <c r="B65" s="24" t="s">
        <v>40</v>
      </c>
      <c r="C65" s="24" t="s">
        <v>41</v>
      </c>
      <c r="D65" s="24" t="s">
        <v>69</v>
      </c>
    </row>
    <row r="66" spans="1:9" ht="16.5" thickTop="1" thickBot="1" x14ac:dyDescent="0.3">
      <c r="A66" s="8"/>
      <c r="B66" s="8"/>
      <c r="C66" s="9"/>
      <c r="D66" s="9"/>
    </row>
    <row r="67" spans="1:9" ht="15.75" thickTop="1" x14ac:dyDescent="0.25">
      <c r="A67" s="1" t="s">
        <v>7</v>
      </c>
    </row>
    <row r="68" spans="1:9" x14ac:dyDescent="0.25">
      <c r="A68" t="s">
        <v>72</v>
      </c>
    </row>
    <row r="69" spans="1:9" x14ac:dyDescent="0.25">
      <c r="A69" t="s">
        <v>42</v>
      </c>
    </row>
    <row r="70" spans="1:9" x14ac:dyDescent="0.25">
      <c r="A70" t="s">
        <v>70</v>
      </c>
    </row>
    <row r="71" spans="1:9" ht="15.75" thickBot="1" x14ac:dyDescent="0.3"/>
    <row r="72" spans="1:9" ht="30" customHeight="1" thickTop="1" thickBot="1" x14ac:dyDescent="0.3">
      <c r="A72" s="32" t="s">
        <v>43</v>
      </c>
      <c r="B72" s="32" t="s">
        <v>44</v>
      </c>
      <c r="C72" s="32" t="s">
        <v>45</v>
      </c>
      <c r="D72" s="35" t="s">
        <v>46</v>
      </c>
      <c r="E72" s="31"/>
      <c r="F72" s="31"/>
      <c r="G72" s="36"/>
      <c r="H72" s="36"/>
      <c r="I72" s="36"/>
    </row>
    <row r="73" spans="1:9" ht="16.5" thickTop="1" thickBot="1" x14ac:dyDescent="0.3">
      <c r="A73" s="33"/>
      <c r="B73" s="33"/>
      <c r="C73" s="33"/>
      <c r="D73" s="33"/>
    </row>
    <row r="74" spans="1:9" ht="16.5" thickTop="1" thickBot="1" x14ac:dyDescent="0.3">
      <c r="A74" s="34"/>
      <c r="B74" s="34"/>
      <c r="C74" s="34"/>
      <c r="D74" s="34"/>
    </row>
    <row r="75" spans="1:9" ht="16.5" thickTop="1" thickBot="1" x14ac:dyDescent="0.3">
      <c r="A75" s="33"/>
      <c r="B75" s="33"/>
      <c r="C75" s="33"/>
      <c r="D75" s="33"/>
    </row>
    <row r="76" spans="1:9" ht="16.5" thickTop="1" thickBot="1" x14ac:dyDescent="0.3">
      <c r="A76" s="34"/>
      <c r="B76" s="34"/>
      <c r="C76" s="34"/>
      <c r="D76" s="34"/>
    </row>
    <row r="77" spans="1:9" ht="16.5" thickTop="1" thickBot="1" x14ac:dyDescent="0.3">
      <c r="A77" s="33"/>
      <c r="B77" s="33"/>
      <c r="C77" s="33"/>
      <c r="D77" s="33"/>
    </row>
    <row r="78" spans="1:9" ht="15.75" thickTop="1" x14ac:dyDescent="0.25">
      <c r="A78" s="30"/>
    </row>
    <row r="79" spans="1:9" x14ac:dyDescent="0.25">
      <c r="A79" s="30"/>
    </row>
    <row r="80" spans="1:9" x14ac:dyDescent="0.25">
      <c r="A80" s="30"/>
    </row>
    <row r="81" spans="1:3" x14ac:dyDescent="0.25">
      <c r="A81" s="30"/>
    </row>
    <row r="82" spans="1:3" x14ac:dyDescent="0.25">
      <c r="A82" s="30"/>
    </row>
    <row r="83" spans="1:3" x14ac:dyDescent="0.25">
      <c r="A83" s="30"/>
    </row>
    <row r="84" spans="1:3" x14ac:dyDescent="0.25">
      <c r="A84" s="30"/>
      <c r="B84" s="30"/>
      <c r="C84" s="30"/>
    </row>
    <row r="85" spans="1:3" x14ac:dyDescent="0.25">
      <c r="A85" s="30"/>
      <c r="B85" s="30"/>
      <c r="C85" s="30"/>
    </row>
    <row r="86" spans="1:3" x14ac:dyDescent="0.25">
      <c r="A86" s="30"/>
      <c r="B86" s="30"/>
      <c r="C86" s="30"/>
    </row>
    <row r="87" spans="1:3" x14ac:dyDescent="0.25">
      <c r="A87" s="30"/>
      <c r="B87" s="30"/>
      <c r="C87" s="30"/>
    </row>
    <row r="88" spans="1:3" x14ac:dyDescent="0.25">
      <c r="A88" s="30"/>
      <c r="B88" s="30"/>
      <c r="C88" s="30"/>
    </row>
    <row r="89" spans="1:3" x14ac:dyDescent="0.25">
      <c r="A89" s="30"/>
      <c r="B89" s="30"/>
      <c r="C89" s="30"/>
    </row>
    <row r="90" spans="1:3" x14ac:dyDescent="0.25">
      <c r="A90" s="30"/>
    </row>
    <row r="91" spans="1:3" x14ac:dyDescent="0.25">
      <c r="A91" s="30"/>
    </row>
    <row r="92" spans="1:3" x14ac:dyDescent="0.25">
      <c r="A92" s="30"/>
    </row>
    <row r="93" spans="1:3" x14ac:dyDescent="0.25">
      <c r="A93" s="30"/>
    </row>
    <row r="94" spans="1:3" x14ac:dyDescent="0.25">
      <c r="A94" s="30"/>
    </row>
    <row r="95" spans="1:3" x14ac:dyDescent="0.25">
      <c r="A95" s="30"/>
    </row>
    <row r="96" spans="1:3" x14ac:dyDescent="0.25">
      <c r="A96" s="30"/>
      <c r="B96" s="30"/>
      <c r="C96" s="30"/>
    </row>
    <row r="97" spans="1:3" x14ac:dyDescent="0.25">
      <c r="A97" s="30"/>
      <c r="B97" s="30"/>
      <c r="C97" s="30"/>
    </row>
    <row r="98" spans="1:3" x14ac:dyDescent="0.25">
      <c r="A98" s="30"/>
      <c r="B98" s="30"/>
      <c r="C98" s="30"/>
    </row>
    <row r="99" spans="1:3" x14ac:dyDescent="0.25">
      <c r="A99" s="30"/>
      <c r="B99" s="30"/>
      <c r="C99" s="30"/>
    </row>
    <row r="100" spans="1:3" x14ac:dyDescent="0.25">
      <c r="A100" s="30"/>
      <c r="B100" s="30"/>
      <c r="C100" s="30"/>
    </row>
    <row r="101" spans="1:3" x14ac:dyDescent="0.25">
      <c r="A101" s="30"/>
      <c r="B101" s="30"/>
      <c r="C101" s="30"/>
    </row>
    <row r="102" spans="1:3" x14ac:dyDescent="0.25">
      <c r="A102" s="1"/>
    </row>
    <row r="106" spans="1:3" x14ac:dyDescent="0.25">
      <c r="A106" s="22"/>
    </row>
  </sheetData>
  <mergeCells count="1">
    <mergeCell ref="G72:I72"/>
  </mergeCells>
  <dataValidations count="2">
    <dataValidation type="list" allowBlank="1" showInputMessage="1" showErrorMessage="1" sqref="B66" xr:uid="{320C2DE0-27B7-4C3D-9E8D-C50FB3AF7EE9}">
      <formula1>"2, 1.5"</formula1>
    </dataValidation>
    <dataValidation type="list" allowBlank="1" showInputMessage="1" showErrorMessage="1" sqref="B73" xr:uid="{12608F7F-5DED-4296-9A5E-E8F59EAFB26F}">
      <formula1>"ODI, PCD, Licence obligation"</formula1>
    </dataValidation>
  </dataValidations>
  <pageMargins left="0.7" right="0.7" top="0.75" bottom="0.75" header="0.3" footer="0.3"/>
  <pageSetup paperSize="9" orientation="portrait" r:id="rId1"/>
  <headerFooter>
    <oddHeader>&amp;L&amp;"Calibri"&amp;10&amp;K000000 Classified as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8B32-004A-40FF-9DD5-B26D899581F7}">
  <sheetPr>
    <pageSetUpPr autoPageBreaks="0" fitToPage="1"/>
  </sheetPr>
  <dimension ref="A1:G99"/>
  <sheetViews>
    <sheetView tabSelected="1" zoomScaleNormal="100" workbookViewId="0">
      <selection activeCell="B61" sqref="B61"/>
    </sheetView>
  </sheetViews>
  <sheetFormatPr defaultRowHeight="15" x14ac:dyDescent="0.25"/>
  <cols>
    <col min="1" max="1" width="43" style="60" customWidth="1"/>
    <col min="2" max="2" width="18.140625" style="60" customWidth="1"/>
    <col min="3" max="3" width="43.5703125" style="60" customWidth="1"/>
    <col min="4" max="4" width="44.7109375" style="60" customWidth="1"/>
    <col min="5" max="7" width="18.140625" style="60" customWidth="1"/>
    <col min="8" max="8" width="8.7109375" style="60" customWidth="1"/>
    <col min="9" max="16384" width="9.140625" style="60"/>
  </cols>
  <sheetData>
    <row r="1" spans="1:4" x14ac:dyDescent="0.25">
      <c r="A1" s="59" t="s">
        <v>67</v>
      </c>
    </row>
    <row r="3" spans="1:4" x14ac:dyDescent="0.25">
      <c r="A3" s="59" t="s">
        <v>0</v>
      </c>
    </row>
    <row r="4" spans="1:4" x14ac:dyDescent="0.25">
      <c r="A4" s="60" t="s">
        <v>1</v>
      </c>
    </row>
    <row r="5" spans="1:4" x14ac:dyDescent="0.25">
      <c r="A5" s="60" t="s">
        <v>2</v>
      </c>
    </row>
    <row r="6" spans="1:4" x14ac:dyDescent="0.25">
      <c r="A6" s="60" t="s">
        <v>3</v>
      </c>
    </row>
    <row r="7" spans="1:4" x14ac:dyDescent="0.25">
      <c r="A7" s="60" t="s">
        <v>4</v>
      </c>
    </row>
    <row r="8" spans="1:4" ht="15.75" thickBot="1" x14ac:dyDescent="0.3"/>
    <row r="9" spans="1:4" ht="29.45" customHeight="1" thickTop="1" thickBot="1" x14ac:dyDescent="0.3">
      <c r="A9" s="37" t="s">
        <v>5</v>
      </c>
      <c r="B9" s="37" t="s">
        <v>89</v>
      </c>
      <c r="C9" s="38" t="s">
        <v>131</v>
      </c>
      <c r="D9" s="39">
        <v>6004215</v>
      </c>
    </row>
    <row r="10" spans="1:4" ht="15.75" thickTop="1" x14ac:dyDescent="0.25">
      <c r="A10" s="62" t="s">
        <v>132</v>
      </c>
      <c r="B10" s="61"/>
      <c r="C10" s="61"/>
      <c r="D10" s="61"/>
    </row>
    <row r="11" spans="1:4" x14ac:dyDescent="0.25">
      <c r="A11" s="61" t="s">
        <v>8</v>
      </c>
      <c r="B11" s="61"/>
      <c r="C11" s="61"/>
      <c r="D11" s="61"/>
    </row>
    <row r="12" spans="1:4" ht="6" customHeight="1" thickBot="1" x14ac:dyDescent="0.3">
      <c r="A12" s="61"/>
      <c r="B12" s="61"/>
      <c r="C12" s="61"/>
      <c r="D12" s="61"/>
    </row>
    <row r="13" spans="1:4" s="63" customFormat="1" ht="16.5" thickTop="1" thickBot="1" x14ac:dyDescent="0.3">
      <c r="A13" s="40" t="s">
        <v>9</v>
      </c>
      <c r="B13" s="40" t="s">
        <v>10</v>
      </c>
      <c r="C13" s="40" t="s">
        <v>11</v>
      </c>
      <c r="D13" s="61"/>
    </row>
    <row r="14" spans="1:4" ht="16.5" thickTop="1" thickBot="1" x14ac:dyDescent="0.3">
      <c r="A14" s="64" t="s">
        <v>55</v>
      </c>
      <c r="B14" s="41">
        <f>SUM('[1]Comparative Views'!$AC$120:$AC$121)</f>
        <v>117.41679235807281</v>
      </c>
      <c r="C14" s="41">
        <f>SUM('[1]Totex breakdown (detail)'!$K$28:$K$29,'[1]Totex breakdown (detail)'!$K$79:$K$80)</f>
        <v>117.4167923580728</v>
      </c>
      <c r="D14" s="61"/>
    </row>
    <row r="15" spans="1:4" ht="16.5" thickTop="1" thickBot="1" x14ac:dyDescent="0.3">
      <c r="A15" s="64" t="s">
        <v>56</v>
      </c>
      <c r="B15" s="41">
        <f>SUM('[1]Comparative Views'!$AC$128)-B14</f>
        <v>804.98753184292923</v>
      </c>
      <c r="C15" s="41">
        <f>SUM('[1]Totex breakdown (detail)'!$K$87,'[1]Totex breakdown (detail)'!$K$36)-C14</f>
        <v>889.30753184292939</v>
      </c>
      <c r="D15" s="61"/>
    </row>
    <row r="16" spans="1:4" ht="16.5" thickTop="1" thickBot="1" x14ac:dyDescent="0.3">
      <c r="A16" s="64" t="s">
        <v>57</v>
      </c>
      <c r="B16" s="41">
        <f>SUM('[1]Comparative Views'!$AC$113)</f>
        <v>1091.5948093074899</v>
      </c>
      <c r="C16" s="41">
        <f>SUM('[1]Totex breakdown (detail)'!$K$21,'[1]Totex breakdown (detail)'!$K$72)</f>
        <v>1116.0948093074899</v>
      </c>
      <c r="D16" s="61"/>
    </row>
    <row r="17" spans="1:4" ht="16.5" thickTop="1" thickBot="1" x14ac:dyDescent="0.3">
      <c r="A17" s="64" t="s">
        <v>58</v>
      </c>
      <c r="B17" s="41">
        <f>+'[1]Comparative Views'!$AC$117</f>
        <v>501.35970830764785</v>
      </c>
      <c r="C17" s="41">
        <f>SUM('[1]Totex breakdown (detail)'!$K$76,'[1]Totex breakdown (detail)'!$K$25)</f>
        <v>501.35970830764791</v>
      </c>
      <c r="D17" s="61"/>
    </row>
    <row r="18" spans="1:4" ht="16.5" thickTop="1" thickBot="1" x14ac:dyDescent="0.3">
      <c r="A18" s="64" t="s">
        <v>59</v>
      </c>
      <c r="B18" s="41">
        <f>+'[1]Comparative Views'!$AC$144</f>
        <v>2030.2536545932787</v>
      </c>
      <c r="C18" s="41">
        <f>SUM('[1]Totex breakdown (detail)'!$K$52,'[1]Totex breakdown (detail)'!$K$103)</f>
        <v>2115.1828545932781</v>
      </c>
      <c r="D18" s="61"/>
    </row>
    <row r="19" spans="1:4" ht="16.5" thickTop="1" thickBot="1" x14ac:dyDescent="0.3">
      <c r="A19" s="42" t="s">
        <v>12</v>
      </c>
      <c r="B19" s="41">
        <f>SUM(B14:B18)</f>
        <v>4545.6124964094188</v>
      </c>
      <c r="C19" s="41">
        <f>SUM(C14:C18)</f>
        <v>4739.3616964094181</v>
      </c>
      <c r="D19" s="61"/>
    </row>
    <row r="20" spans="1:4" ht="15.75" thickTop="1" x14ac:dyDescent="0.25">
      <c r="A20" s="62" t="s">
        <v>132</v>
      </c>
      <c r="B20" s="61"/>
      <c r="C20" s="61"/>
      <c r="D20" s="61"/>
    </row>
    <row r="21" spans="1:4" ht="27.75" customHeight="1" x14ac:dyDescent="0.25">
      <c r="A21" s="65" t="s">
        <v>60</v>
      </c>
      <c r="B21" s="65"/>
      <c r="C21" s="65"/>
      <c r="D21" s="65"/>
    </row>
    <row r="22" spans="1:4" x14ac:dyDescent="0.25">
      <c r="A22" s="66" t="s">
        <v>19</v>
      </c>
      <c r="B22" s="61"/>
      <c r="C22" s="61"/>
      <c r="D22" s="61"/>
    </row>
    <row r="23" spans="1:4" ht="29.25" customHeight="1" x14ac:dyDescent="0.25">
      <c r="A23" s="65" t="s">
        <v>20</v>
      </c>
      <c r="B23" s="65"/>
      <c r="C23" s="65"/>
      <c r="D23" s="65"/>
    </row>
    <row r="24" spans="1:4" x14ac:dyDescent="0.25">
      <c r="A24" s="67" t="s">
        <v>92</v>
      </c>
      <c r="B24" s="61"/>
      <c r="C24" s="61"/>
      <c r="D24" s="61"/>
    </row>
    <row r="25" spans="1:4" ht="6" customHeight="1" thickBot="1" x14ac:dyDescent="0.3">
      <c r="A25" s="66"/>
      <c r="B25" s="61"/>
      <c r="C25" s="61"/>
      <c r="D25" s="61"/>
    </row>
    <row r="26" spans="1:4" ht="16.5" thickTop="1" thickBot="1" x14ac:dyDescent="0.3">
      <c r="A26" s="40" t="s">
        <v>21</v>
      </c>
      <c r="B26" s="40" t="s">
        <v>22</v>
      </c>
      <c r="C26" s="40" t="s">
        <v>23</v>
      </c>
      <c r="D26" s="61"/>
    </row>
    <row r="27" spans="1:4" ht="17.45" customHeight="1" thickTop="1" thickBot="1" x14ac:dyDescent="0.3">
      <c r="A27" s="64" t="s">
        <v>55</v>
      </c>
      <c r="B27" s="41">
        <f>SUM('[1]Comparative Views'!$AI$120:$AI$121)</f>
        <v>8.7327865551393131</v>
      </c>
      <c r="C27" s="43">
        <f>+B27/B14</f>
        <v>7.4374255843303178E-2</v>
      </c>
      <c r="D27" s="61"/>
    </row>
    <row r="28" spans="1:4" ht="16.5" thickTop="1" thickBot="1" x14ac:dyDescent="0.3">
      <c r="A28" s="64" t="s">
        <v>56</v>
      </c>
      <c r="B28" s="41">
        <f>SUM('[1]Comparative Views'!$AI$119,'[1]Comparative Views'!$AI$122:$AI$127)</f>
        <v>151.50553590603582</v>
      </c>
      <c r="C28" s="43">
        <f>+B28/B15</f>
        <v>0.18820854971403195</v>
      </c>
      <c r="D28" s="61"/>
    </row>
    <row r="29" spans="1:4" ht="16.5" thickTop="1" thickBot="1" x14ac:dyDescent="0.3">
      <c r="A29" s="64" t="s">
        <v>57</v>
      </c>
      <c r="B29" s="41">
        <f>'[1]Comparative Views'!$AI$113</f>
        <v>121.79712054674178</v>
      </c>
      <c r="C29" s="43">
        <f>+B29/B16</f>
        <v>0.11157722582430576</v>
      </c>
      <c r="D29" s="61"/>
    </row>
    <row r="30" spans="1:4" ht="16.5" thickTop="1" thickBot="1" x14ac:dyDescent="0.3">
      <c r="A30" s="64" t="s">
        <v>58</v>
      </c>
      <c r="B30" s="41">
        <f>+'[1]Comparative Views'!$AI$117</f>
        <v>30.501571130921548</v>
      </c>
      <c r="C30" s="43">
        <f>+B30/B17</f>
        <v>6.0837699211770242E-2</v>
      </c>
      <c r="D30" s="61"/>
    </row>
    <row r="31" spans="1:4" ht="16.5" thickTop="1" thickBot="1" x14ac:dyDescent="0.3">
      <c r="A31" s="64" t="s">
        <v>59</v>
      </c>
      <c r="B31" s="41">
        <f>+'[1]Comparative Views'!$AI$144</f>
        <v>547.09511740466473</v>
      </c>
      <c r="C31" s="43">
        <f>+B31/B18</f>
        <v>0.26947131269381436</v>
      </c>
      <c r="D31" s="61"/>
    </row>
    <row r="32" spans="1:4" ht="16.5" thickTop="1" thickBot="1" x14ac:dyDescent="0.3">
      <c r="A32" s="42" t="s">
        <v>12</v>
      </c>
      <c r="B32" s="41">
        <f>SUM(B27:B31)</f>
        <v>859.63213154350319</v>
      </c>
      <c r="C32" s="43">
        <f>+B32/B19</f>
        <v>0.18911249742967026</v>
      </c>
      <c r="D32" s="61"/>
    </row>
    <row r="33" spans="1:4" ht="15.75" thickTop="1" x14ac:dyDescent="0.25">
      <c r="A33" s="62" t="s">
        <v>132</v>
      </c>
      <c r="B33" s="61"/>
      <c r="C33" s="61"/>
      <c r="D33" s="61"/>
    </row>
    <row r="34" spans="1:4" x14ac:dyDescent="0.25">
      <c r="A34" s="66" t="s">
        <v>61</v>
      </c>
      <c r="B34" s="61"/>
      <c r="C34" s="61"/>
      <c r="D34" s="61"/>
    </row>
    <row r="35" spans="1:4" x14ac:dyDescent="0.25">
      <c r="A35" s="66" t="s">
        <v>28</v>
      </c>
      <c r="B35" s="61"/>
      <c r="C35" s="61"/>
      <c r="D35" s="61"/>
    </row>
    <row r="36" spans="1:4" x14ac:dyDescent="0.25">
      <c r="A36" s="67" t="s">
        <v>93</v>
      </c>
      <c r="B36" s="61"/>
      <c r="C36" s="61"/>
      <c r="D36" s="61"/>
    </row>
    <row r="37" spans="1:4" ht="6" customHeight="1" thickBot="1" x14ac:dyDescent="0.3">
      <c r="A37" s="66"/>
      <c r="B37" s="61"/>
      <c r="C37" s="61"/>
      <c r="D37" s="61"/>
    </row>
    <row r="38" spans="1:4" ht="16.5" thickTop="1" thickBot="1" x14ac:dyDescent="0.3">
      <c r="A38" s="44" t="s">
        <v>29</v>
      </c>
      <c r="B38" s="45" t="s">
        <v>94</v>
      </c>
      <c r="C38" s="46" t="s">
        <v>95</v>
      </c>
      <c r="D38" s="61"/>
    </row>
    <row r="39" spans="1:4" ht="16.5" thickTop="1" thickBot="1" x14ac:dyDescent="0.3">
      <c r="A39" s="47" t="s">
        <v>30</v>
      </c>
      <c r="B39" s="48">
        <v>178</v>
      </c>
      <c r="C39" s="48">
        <v>240</v>
      </c>
      <c r="D39" s="61"/>
    </row>
    <row r="40" spans="1:4" ht="15.75" thickTop="1" x14ac:dyDescent="0.25">
      <c r="A40" s="62" t="s">
        <v>132</v>
      </c>
      <c r="B40" s="61"/>
      <c r="C40" s="61"/>
      <c r="D40" s="61"/>
    </row>
    <row r="41" spans="1:4" x14ac:dyDescent="0.25">
      <c r="A41" s="61" t="s">
        <v>31</v>
      </c>
      <c r="B41" s="61"/>
      <c r="C41" s="61"/>
      <c r="D41" s="61"/>
    </row>
    <row r="42" spans="1:4" x14ac:dyDescent="0.25">
      <c r="A42" s="66" t="s">
        <v>32</v>
      </c>
      <c r="B42" s="61"/>
      <c r="C42" s="61"/>
      <c r="D42" s="61"/>
    </row>
    <row r="43" spans="1:4" x14ac:dyDescent="0.25">
      <c r="A43" s="66" t="s">
        <v>33</v>
      </c>
      <c r="B43" s="61"/>
      <c r="C43" s="61"/>
      <c r="D43" s="61"/>
    </row>
    <row r="44" spans="1:4" ht="29.25" customHeight="1" x14ac:dyDescent="0.25">
      <c r="A44" s="68" t="s">
        <v>96</v>
      </c>
      <c r="B44" s="68"/>
      <c r="C44" s="68"/>
      <c r="D44" s="68"/>
    </row>
    <row r="45" spans="1:4" ht="6" customHeight="1" x14ac:dyDescent="0.25">
      <c r="A45" s="58"/>
      <c r="B45" s="61"/>
      <c r="C45" s="61"/>
      <c r="D45" s="61"/>
    </row>
    <row r="46" spans="1:4" ht="15.75" thickBot="1" x14ac:dyDescent="0.3">
      <c r="A46" s="49" t="s">
        <v>75</v>
      </c>
      <c r="B46" s="50"/>
      <c r="C46" s="50"/>
      <c r="D46" s="50"/>
    </row>
    <row r="47" spans="1:4" ht="16.5" thickTop="1" thickBot="1" x14ac:dyDescent="0.3">
      <c r="A47" s="69" t="s">
        <v>34</v>
      </c>
      <c r="B47" s="70" t="s">
        <v>81</v>
      </c>
      <c r="C47" s="71"/>
      <c r="D47" s="71"/>
    </row>
    <row r="48" spans="1:4" ht="34.5" customHeight="1" thickTop="1" thickBot="1" x14ac:dyDescent="0.3">
      <c r="A48" s="72" t="s">
        <v>82</v>
      </c>
      <c r="B48" s="73" t="s">
        <v>83</v>
      </c>
      <c r="C48" s="74"/>
      <c r="D48" s="74"/>
    </row>
    <row r="49" spans="1:7" ht="16.5" thickTop="1" thickBot="1" x14ac:dyDescent="0.3">
      <c r="A49" s="72" t="s">
        <v>84</v>
      </c>
      <c r="B49" s="75" t="s">
        <v>85</v>
      </c>
      <c r="C49" s="76"/>
      <c r="D49" s="76"/>
    </row>
    <row r="50" spans="1:7" ht="16.5" thickTop="1" thickBot="1" x14ac:dyDescent="0.3">
      <c r="A50" s="69" t="s">
        <v>36</v>
      </c>
      <c r="B50" s="77">
        <v>0.6</v>
      </c>
      <c r="C50" s="78"/>
      <c r="D50" s="78"/>
    </row>
    <row r="51" spans="1:7" ht="16.5" thickTop="1" thickBot="1" x14ac:dyDescent="0.3">
      <c r="A51" s="72" t="s">
        <v>74</v>
      </c>
      <c r="B51" s="75" t="s">
        <v>86</v>
      </c>
      <c r="C51" s="76"/>
      <c r="D51" s="76"/>
    </row>
    <row r="52" spans="1:7" ht="16.5" thickTop="1" thickBot="1" x14ac:dyDescent="0.3">
      <c r="A52" s="69" t="s">
        <v>37</v>
      </c>
      <c r="B52" s="79" t="s">
        <v>87</v>
      </c>
      <c r="C52" s="80"/>
      <c r="D52" s="80"/>
    </row>
    <row r="53" spans="1:7" ht="16.5" thickTop="1" thickBot="1" x14ac:dyDescent="0.3">
      <c r="A53" s="81" t="s">
        <v>38</v>
      </c>
      <c r="B53" s="75" t="s">
        <v>88</v>
      </c>
      <c r="C53" s="76"/>
      <c r="D53" s="76"/>
    </row>
    <row r="54" spans="1:7" ht="15.75" thickTop="1" x14ac:dyDescent="0.25">
      <c r="A54" s="62" t="s">
        <v>132</v>
      </c>
      <c r="B54" s="61"/>
      <c r="C54" s="61"/>
      <c r="D54" s="61"/>
    </row>
    <row r="55" spans="1:7" x14ac:dyDescent="0.25">
      <c r="A55" s="61" t="s">
        <v>76</v>
      </c>
      <c r="B55" s="61"/>
      <c r="C55" s="61"/>
      <c r="D55" s="61"/>
    </row>
    <row r="56" spans="1:7" ht="6" customHeight="1" thickBot="1" x14ac:dyDescent="0.3">
      <c r="A56" s="61"/>
      <c r="B56" s="61"/>
      <c r="C56" s="61"/>
      <c r="D56" s="61"/>
    </row>
    <row r="57" spans="1:7" ht="30" customHeight="1" thickTop="1" thickBot="1" x14ac:dyDescent="0.3">
      <c r="A57" s="51" t="s">
        <v>39</v>
      </c>
      <c r="B57" s="52" t="s">
        <v>40</v>
      </c>
      <c r="C57" s="52" t="s">
        <v>41</v>
      </c>
      <c r="D57" s="52" t="s">
        <v>69</v>
      </c>
    </row>
    <row r="58" spans="1:7" ht="27" thickTop="1" thickBot="1" x14ac:dyDescent="0.3">
      <c r="A58" s="53" t="s">
        <v>91</v>
      </c>
      <c r="B58" s="54">
        <v>1.5</v>
      </c>
      <c r="C58" s="55">
        <v>2045</v>
      </c>
      <c r="D58" s="53" t="s">
        <v>90</v>
      </c>
    </row>
    <row r="59" spans="1:7" ht="15.75" thickTop="1" x14ac:dyDescent="0.25">
      <c r="A59" s="62" t="s">
        <v>132</v>
      </c>
      <c r="B59" s="61"/>
      <c r="C59" s="61"/>
      <c r="D59" s="61"/>
    </row>
    <row r="60" spans="1:7" x14ac:dyDescent="0.25">
      <c r="A60" s="61" t="s">
        <v>72</v>
      </c>
      <c r="B60" s="61"/>
      <c r="C60" s="61"/>
      <c r="D60" s="61"/>
    </row>
    <row r="61" spans="1:7" x14ac:dyDescent="0.25">
      <c r="A61" s="61" t="s">
        <v>42</v>
      </c>
      <c r="B61" s="61"/>
      <c r="C61" s="61"/>
      <c r="D61" s="61"/>
    </row>
    <row r="62" spans="1:7" x14ac:dyDescent="0.25">
      <c r="A62" s="61" t="s">
        <v>70</v>
      </c>
      <c r="B62" s="61"/>
      <c r="C62" s="61"/>
      <c r="D62" s="61"/>
    </row>
    <row r="63" spans="1:7" ht="6" customHeight="1" thickBot="1" x14ac:dyDescent="0.3">
      <c r="A63" s="61"/>
      <c r="B63" s="61"/>
      <c r="C63" s="61"/>
      <c r="D63" s="61"/>
    </row>
    <row r="64" spans="1:7" ht="30" customHeight="1" thickTop="1" thickBot="1" x14ac:dyDescent="0.3">
      <c r="A64" s="56" t="s">
        <v>43</v>
      </c>
      <c r="B64" s="56" t="s">
        <v>44</v>
      </c>
      <c r="C64" s="56" t="s">
        <v>45</v>
      </c>
      <c r="D64" s="57" t="s">
        <v>71</v>
      </c>
      <c r="E64" s="36"/>
      <c r="F64" s="36"/>
      <c r="G64" s="36"/>
    </row>
    <row r="65" spans="1:4" ht="16.5" thickTop="1" thickBot="1" x14ac:dyDescent="0.3">
      <c r="A65" s="82" t="s">
        <v>97</v>
      </c>
      <c r="B65" s="82" t="s">
        <v>98</v>
      </c>
      <c r="C65" s="82">
        <f>29.3+14.4</f>
        <v>43.7</v>
      </c>
      <c r="D65" s="82"/>
    </row>
    <row r="66" spans="1:4" ht="16.5" thickTop="1" thickBot="1" x14ac:dyDescent="0.3">
      <c r="A66" s="83" t="s">
        <v>99</v>
      </c>
      <c r="B66" s="83" t="s">
        <v>98</v>
      </c>
      <c r="C66" s="83">
        <f>13.3+29.7</f>
        <v>43</v>
      </c>
      <c r="D66" s="83"/>
    </row>
    <row r="67" spans="1:4" ht="16.5" thickTop="1" thickBot="1" x14ac:dyDescent="0.3">
      <c r="A67" s="82" t="s">
        <v>100</v>
      </c>
      <c r="B67" s="82" t="s">
        <v>101</v>
      </c>
      <c r="C67" s="82">
        <f>1076.2+256.9</f>
        <v>1333.1</v>
      </c>
      <c r="D67" s="82"/>
    </row>
    <row r="68" spans="1:4" ht="16.5" thickTop="1" thickBot="1" x14ac:dyDescent="0.3">
      <c r="A68" s="83" t="s">
        <v>102</v>
      </c>
      <c r="B68" s="83" t="s">
        <v>101</v>
      </c>
      <c r="C68" s="83">
        <f>12.9+40.2</f>
        <v>53.1</v>
      </c>
      <c r="D68" s="83"/>
    </row>
    <row r="69" spans="1:4" ht="16.5" thickTop="1" thickBot="1" x14ac:dyDescent="0.3">
      <c r="A69" s="82" t="s">
        <v>103</v>
      </c>
      <c r="B69" s="82" t="s">
        <v>101</v>
      </c>
      <c r="C69" s="82">
        <v>0</v>
      </c>
      <c r="D69" s="82"/>
    </row>
    <row r="70" spans="1:4" ht="16.5" thickTop="1" thickBot="1" x14ac:dyDescent="0.3">
      <c r="A70" s="83" t="s">
        <v>104</v>
      </c>
      <c r="B70" s="83" t="s">
        <v>101</v>
      </c>
      <c r="C70" s="83">
        <f>29+35.4</f>
        <v>64.400000000000006</v>
      </c>
      <c r="D70" s="83"/>
    </row>
    <row r="71" spans="1:4" ht="16.5" thickTop="1" thickBot="1" x14ac:dyDescent="0.3">
      <c r="A71" s="82" t="s">
        <v>105</v>
      </c>
      <c r="B71" s="82" t="s">
        <v>101</v>
      </c>
      <c r="C71" s="82">
        <f>3.3+18.4</f>
        <v>21.7</v>
      </c>
      <c r="D71" s="82"/>
    </row>
    <row r="72" spans="1:4" ht="16.5" thickTop="1" thickBot="1" x14ac:dyDescent="0.3">
      <c r="A72" s="83" t="s">
        <v>107</v>
      </c>
      <c r="B72" s="83" t="s">
        <v>109</v>
      </c>
      <c r="C72" s="83">
        <f>6+3.5</f>
        <v>9.5</v>
      </c>
      <c r="D72" s="83"/>
    </row>
    <row r="73" spans="1:4" ht="16.5" thickTop="1" thickBot="1" x14ac:dyDescent="0.3">
      <c r="A73" s="82" t="s">
        <v>108</v>
      </c>
      <c r="B73" s="82" t="s">
        <v>109</v>
      </c>
      <c r="C73" s="82">
        <f>6.3+6.3</f>
        <v>12.6</v>
      </c>
      <c r="D73" s="82"/>
    </row>
    <row r="74" spans="1:4" ht="16.5" thickTop="1" thickBot="1" x14ac:dyDescent="0.3">
      <c r="A74" s="83" t="s">
        <v>110</v>
      </c>
      <c r="B74" s="83" t="s">
        <v>109</v>
      </c>
      <c r="C74" s="83">
        <f>7.4+4</f>
        <v>11.4</v>
      </c>
      <c r="D74" s="83"/>
    </row>
    <row r="75" spans="1:4" ht="16.5" thickTop="1" thickBot="1" x14ac:dyDescent="0.3">
      <c r="A75" s="82" t="s">
        <v>111</v>
      </c>
      <c r="B75" s="82" t="s">
        <v>109</v>
      </c>
      <c r="C75" s="82" t="s">
        <v>106</v>
      </c>
      <c r="D75" s="82"/>
    </row>
    <row r="76" spans="1:4" ht="16.5" thickTop="1" thickBot="1" x14ac:dyDescent="0.3">
      <c r="A76" s="83" t="s">
        <v>112</v>
      </c>
      <c r="B76" s="83" t="s">
        <v>109</v>
      </c>
      <c r="C76" s="83" t="s">
        <v>106</v>
      </c>
      <c r="D76" s="83"/>
    </row>
    <row r="77" spans="1:4" ht="16.5" thickTop="1" thickBot="1" x14ac:dyDescent="0.3">
      <c r="A77" s="82" t="s">
        <v>113</v>
      </c>
      <c r="B77" s="82" t="s">
        <v>109</v>
      </c>
      <c r="C77" s="82">
        <f>12.8+18.3</f>
        <v>31.1</v>
      </c>
      <c r="D77" s="82"/>
    </row>
    <row r="78" spans="1:4" ht="16.5" thickTop="1" thickBot="1" x14ac:dyDescent="0.3">
      <c r="A78" s="83" t="s">
        <v>114</v>
      </c>
      <c r="B78" s="83" t="s">
        <v>109</v>
      </c>
      <c r="C78" s="83" t="s">
        <v>106</v>
      </c>
      <c r="D78" s="83"/>
    </row>
    <row r="79" spans="1:4" ht="16.5" thickTop="1" thickBot="1" x14ac:dyDescent="0.3">
      <c r="A79" s="82" t="s">
        <v>115</v>
      </c>
      <c r="B79" s="82" t="s">
        <v>109</v>
      </c>
      <c r="C79" s="82" t="s">
        <v>106</v>
      </c>
      <c r="D79" s="82"/>
    </row>
    <row r="80" spans="1:4" ht="16.5" thickTop="1" thickBot="1" x14ac:dyDescent="0.3">
      <c r="A80" s="83" t="s">
        <v>116</v>
      </c>
      <c r="B80" s="83" t="s">
        <v>109</v>
      </c>
      <c r="C80" s="83">
        <v>0</v>
      </c>
      <c r="D80" s="83"/>
    </row>
    <row r="81" spans="1:4" ht="16.5" thickTop="1" thickBot="1" x14ac:dyDescent="0.3">
      <c r="A81" s="82" t="s">
        <v>117</v>
      </c>
      <c r="B81" s="82" t="s">
        <v>109</v>
      </c>
      <c r="C81" s="82">
        <v>15.8</v>
      </c>
      <c r="D81" s="82"/>
    </row>
    <row r="82" spans="1:4" ht="16.5" thickTop="1" thickBot="1" x14ac:dyDescent="0.3">
      <c r="A82" s="83" t="s">
        <v>118</v>
      </c>
      <c r="B82" s="83" t="s">
        <v>109</v>
      </c>
      <c r="C82" s="83">
        <v>30</v>
      </c>
      <c r="D82" s="83"/>
    </row>
    <row r="83" spans="1:4" ht="16.5" thickTop="1" thickBot="1" x14ac:dyDescent="0.3">
      <c r="A83" s="82" t="s">
        <v>120</v>
      </c>
      <c r="B83" s="82" t="s">
        <v>109</v>
      </c>
      <c r="C83" s="82">
        <f>6.6+13.3</f>
        <v>19.899999999999999</v>
      </c>
      <c r="D83" s="82"/>
    </row>
    <row r="84" spans="1:4" ht="16.5" thickTop="1" thickBot="1" x14ac:dyDescent="0.3">
      <c r="A84" s="83" t="s">
        <v>119</v>
      </c>
      <c r="B84" s="83" t="s">
        <v>109</v>
      </c>
      <c r="C84" s="83">
        <v>6</v>
      </c>
      <c r="D84" s="83"/>
    </row>
    <row r="85" spans="1:4" ht="16.5" thickTop="1" thickBot="1" x14ac:dyDescent="0.3">
      <c r="A85" s="82" t="s">
        <v>121</v>
      </c>
      <c r="B85" s="82" t="s">
        <v>109</v>
      </c>
      <c r="C85" s="82">
        <f>17+33</f>
        <v>50</v>
      </c>
      <c r="D85" s="82"/>
    </row>
    <row r="86" spans="1:4" ht="16.5" thickTop="1" thickBot="1" x14ac:dyDescent="0.3">
      <c r="A86" s="83" t="s">
        <v>123</v>
      </c>
      <c r="B86" s="83" t="s">
        <v>122</v>
      </c>
      <c r="C86" s="83">
        <f>7.6+5.8</f>
        <v>13.399999999999999</v>
      </c>
      <c r="D86" s="83"/>
    </row>
    <row r="87" spans="1:4" ht="16.5" thickTop="1" thickBot="1" x14ac:dyDescent="0.3">
      <c r="A87" s="82" t="s">
        <v>124</v>
      </c>
      <c r="B87" s="82" t="s">
        <v>122</v>
      </c>
      <c r="C87" s="82">
        <v>6.3</v>
      </c>
      <c r="D87" s="82"/>
    </row>
    <row r="88" spans="1:4" ht="16.5" thickTop="1" thickBot="1" x14ac:dyDescent="0.3">
      <c r="A88" s="83" t="s">
        <v>125</v>
      </c>
      <c r="B88" s="83" t="s">
        <v>122</v>
      </c>
      <c r="C88" s="83">
        <v>5.7</v>
      </c>
      <c r="D88" s="83"/>
    </row>
    <row r="89" spans="1:4" ht="16.5" thickTop="1" thickBot="1" x14ac:dyDescent="0.3">
      <c r="A89" s="82" t="s">
        <v>126</v>
      </c>
      <c r="B89" s="82" t="s">
        <v>122</v>
      </c>
      <c r="C89" s="82">
        <f>8.9+6.5</f>
        <v>15.4</v>
      </c>
      <c r="D89" s="82"/>
    </row>
    <row r="90" spans="1:4" ht="16.5" thickTop="1" thickBot="1" x14ac:dyDescent="0.3">
      <c r="A90" s="83" t="s">
        <v>127</v>
      </c>
      <c r="B90" s="83" t="s">
        <v>122</v>
      </c>
      <c r="C90" s="83">
        <v>8.9</v>
      </c>
      <c r="D90" s="83"/>
    </row>
    <row r="91" spans="1:4" ht="16.5" thickTop="1" thickBot="1" x14ac:dyDescent="0.3">
      <c r="A91" s="82" t="s">
        <v>128</v>
      </c>
      <c r="B91" s="82" t="s">
        <v>122</v>
      </c>
      <c r="C91" s="82">
        <v>9.3000000000000007</v>
      </c>
      <c r="D91" s="82"/>
    </row>
    <row r="92" spans="1:4" ht="16.5" thickTop="1" thickBot="1" x14ac:dyDescent="0.3">
      <c r="A92" s="83" t="s">
        <v>129</v>
      </c>
      <c r="B92" s="83" t="s">
        <v>122</v>
      </c>
      <c r="C92" s="83">
        <v>8.5</v>
      </c>
      <c r="D92" s="83"/>
    </row>
    <row r="93" spans="1:4" ht="16.5" thickTop="1" thickBot="1" x14ac:dyDescent="0.3">
      <c r="A93" s="82" t="s">
        <v>130</v>
      </c>
      <c r="B93" s="82" t="s">
        <v>122</v>
      </c>
      <c r="C93" s="82">
        <v>8.6</v>
      </c>
      <c r="D93" s="82"/>
    </row>
    <row r="94" spans="1:4" ht="15.75" thickTop="1" x14ac:dyDescent="0.25">
      <c r="A94" s="58"/>
      <c r="B94" s="58"/>
      <c r="C94" s="58"/>
      <c r="D94" s="61"/>
    </row>
    <row r="95" spans="1:4" x14ac:dyDescent="0.25">
      <c r="A95" s="59"/>
    </row>
    <row r="99" spans="1:1" x14ac:dyDescent="0.25">
      <c r="A99" s="84"/>
    </row>
  </sheetData>
  <mergeCells count="11">
    <mergeCell ref="A21:D21"/>
    <mergeCell ref="B52:D52"/>
    <mergeCell ref="B53:D53"/>
    <mergeCell ref="A44:D44"/>
    <mergeCell ref="A23:D23"/>
    <mergeCell ref="B47:D47"/>
    <mergeCell ref="B48:D48"/>
    <mergeCell ref="B49:D49"/>
    <mergeCell ref="B50:D50"/>
    <mergeCell ref="B51:D51"/>
    <mergeCell ref="E64:G64"/>
  </mergeCells>
  <dataValidations count="2">
    <dataValidation type="list" allowBlank="1" showInputMessage="1" showErrorMessage="1" sqref="B58" xr:uid="{A0AADDEA-F5A9-4997-A53C-66542AAEB188}">
      <formula1>"2, 1.5"</formula1>
    </dataValidation>
    <dataValidation type="list" allowBlank="1" showInputMessage="1" showErrorMessage="1" sqref="B65:B93" xr:uid="{3A755675-80FE-4979-89A8-717C862FA2C8}">
      <formula1>"ODI, PCD, Licence obligation, UIOLI, Volume Driver, Re-Opener"</formula1>
    </dataValidation>
  </dataValidations>
  <pageMargins left="0.7" right="0.7" top="0.75" bottom="0.75" header="0.3" footer="0.3"/>
  <pageSetup paperSize="9" scale="53" orientation="portrait" r:id="rId1"/>
  <headerFooter>
    <oddHeader>&amp;L&amp;"Calibri"&amp;10&amp;K000000 Classified as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e43b1d9-2d61-4f52-825b-288cca2eca44">
      <Terms xmlns="http://schemas.microsoft.com/office/infopath/2007/PartnerControls"/>
    </lcf76f155ced4ddcb4097134ff3c332f>
    <TaxCatchAll xmlns="a70699f2-e6b7-4206-a0cf-519406b976f3" xsi:nil="true"/>
    <SharedWithUsers xmlns="cbb73df6-8de2-412b-9bf9-7418bd4b97cb">
      <UserInfo>
        <DisplayName>Mark Hogan</DisplayName>
        <AccountId>87</AccountId>
        <AccountType/>
      </UserInfo>
      <UserInfo>
        <DisplayName>Teresa Romano</DisplayName>
        <AccountId>148</AccountId>
        <AccountType/>
      </UserInfo>
      <UserInfo>
        <DisplayName>Tim Mellor</DisplayName>
        <AccountId>883</AccountId>
        <AccountType/>
      </UserInfo>
      <UserInfo>
        <DisplayName>Thomas Roberts</DisplayName>
        <AccountId>101</AccountId>
        <AccountType/>
      </UserInfo>
      <UserInfo>
        <DisplayName>Ben Watts</DisplayName>
        <AccountId>2633</AccountId>
        <AccountType/>
      </UserInfo>
      <UserInfo>
        <DisplayName>Kieran Brown</DisplayName>
        <AccountId>324</AccountId>
        <AccountType/>
      </UserInfo>
      <UserInfo>
        <DisplayName>Joseph Slater</DisplayName>
        <AccountId>79</AccountId>
        <AccountType/>
      </UserInfo>
      <UserInfo>
        <DisplayName>Kelvin Hui</DisplayName>
        <AccountId>3066</AccountId>
        <AccountType/>
      </UserInfo>
      <UserInfo>
        <DisplayName>Eliot Leonard</DisplayName>
        <AccountId>3589</AccountId>
        <AccountType/>
      </UserInfo>
    </SharedWithUsers>
  </documentManagement>
</p:properties>
</file>

<file path=customXml/item3.xml><?xml version="1.0" encoding="utf-8"?>
<sisl xmlns:xsd="http://www.w3.org/2001/XMLSchema" xmlns:xsi="http://www.w3.org/2001/XMLSchema-instance" xmlns="http://www.boldonjames.com/2008/01/sie/internal/label" sislVersion="0" policy="973096ae-7329-4b3b-9368-47aeba6959e1"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6A4434DD0424FC40AF3C108F1648DD1D" ma:contentTypeVersion="20" ma:contentTypeDescription="Create a new document." ma:contentTypeScope="" ma:versionID="b46aa9648c23ab88089659f672ac7b99">
  <xsd:schema xmlns:xsd="http://www.w3.org/2001/XMLSchema" xmlns:xs="http://www.w3.org/2001/XMLSchema" xmlns:p="http://schemas.microsoft.com/office/2006/metadata/properties" xmlns:ns1="http://schemas.microsoft.com/sharepoint/v3" xmlns:ns2="ee43b1d9-2d61-4f52-825b-288cca2eca44" xmlns:ns3="cbb73df6-8de2-412b-9bf9-7418bd4b97cb" xmlns:ns4="a70699f2-e6b7-4206-a0cf-519406b976f3" targetNamespace="http://schemas.microsoft.com/office/2006/metadata/properties" ma:root="true" ma:fieldsID="897f6100e14e6d99bd7a6ea615cedbf8" ns1:_="" ns2:_="" ns3:_="" ns4:_="">
    <xsd:import namespace="http://schemas.microsoft.com/sharepoint/v3"/>
    <xsd:import namespace="ee43b1d9-2d61-4f52-825b-288cca2eca44"/>
    <xsd:import namespace="cbb73df6-8de2-412b-9bf9-7418bd4b97cb"/>
    <xsd:import namespace="a70699f2-e6b7-4206-a0cf-519406b976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43b1d9-2d61-4f52-825b-288cca2ec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b6cfc09-e60f-4204-a1c4-aa3fd7a65a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b73df6-8de2-412b-9bf9-7418bd4b97c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0699f2-e6b7-4206-a0cf-519406b976f3"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0e99cffd-f47d-4bc8-a3f4-d4923c011c67}" ma:internalName="TaxCatchAll" ma:showField="CatchAllData" ma:web="cbb73df6-8de2-412b-9bf9-7418bd4b97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55C29-6337-4738-98D5-1BC27F059C6F}">
  <ds:schemaRefs>
    <ds:schemaRef ds:uri="http://schemas.microsoft.com/sharepoint/v3/contenttype/forms"/>
  </ds:schemaRefs>
</ds:datastoreItem>
</file>

<file path=customXml/itemProps2.xml><?xml version="1.0" encoding="utf-8"?>
<ds:datastoreItem xmlns:ds="http://schemas.openxmlformats.org/officeDocument/2006/customXml" ds:itemID="{0CE4CD38-6441-407C-85D9-B3DAC3F2AF2C}">
  <ds:schemaRefs>
    <ds:schemaRef ds:uri="ee43b1d9-2d61-4f52-825b-288cca2eca44"/>
    <ds:schemaRef ds:uri="http://schemas.microsoft.com/sharepoint/v3"/>
    <ds:schemaRef ds:uri="http://purl.org/dc/terms/"/>
    <ds:schemaRef ds:uri="a70699f2-e6b7-4206-a0cf-519406b976f3"/>
    <ds:schemaRef ds:uri="http://schemas.microsoft.com/office/2006/documentManagement/types"/>
    <ds:schemaRef ds:uri="http://schemas.microsoft.com/office/infopath/2007/PartnerControls"/>
    <ds:schemaRef ds:uri="http://purl.org/dc/elements/1.1/"/>
    <ds:schemaRef ds:uri="http://schemas.microsoft.com/office/2006/metadata/properties"/>
    <ds:schemaRef ds:uri="cbb73df6-8de2-412b-9bf9-7418bd4b97cb"/>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2423C18-0873-4AED-AA38-66C1063931B1}">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46FFD3EE-A2D9-4DF8-9FC5-17D9A0C5D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43b1d9-2d61-4f52-825b-288cca2eca44"/>
    <ds:schemaRef ds:uri="cbb73df6-8de2-412b-9bf9-7418bd4b97cb"/>
    <ds:schemaRef ds:uri="a70699f2-e6b7-4206-a0cf-519406b97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Input tab - with Guidance (ET)</vt:lpstr>
      <vt:lpstr>Input tab - with Guidance (GT)</vt:lpstr>
      <vt:lpstr>Input tab - with Guidance (GD)</vt:lpstr>
      <vt:lpstr>'Input tab - with Guidance (GD)'!Print_Area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Joanna Gaches</dc:creator>
  <cp:keywords/>
  <dc:description/>
  <cp:lastModifiedBy>Daniel Brennan</cp:lastModifiedBy>
  <cp:revision/>
  <cp:lastPrinted>2024-12-11T16:26:03Z</cp:lastPrinted>
  <dcterms:created xsi:type="dcterms:W3CDTF">2021-05-06T10:29:14Z</dcterms:created>
  <dcterms:modified xsi:type="dcterms:W3CDTF">2024-12-11T16:26:15Z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ab6d4078-95e6-4715-a119-385f8b97ded7</vt:lpwstr>
  </property>
  <property fmtid="{D5CDD505-2E9C-101B-9397-08002B2CF9AE}" pid="3" name="bjSaver">
    <vt:lpwstr>pHQVd74g0SstNLmNb+BrsPxIOcEbRN/f</vt:lpwstr>
  </property>
  <property fmtid="{D5CDD505-2E9C-101B-9397-08002B2CF9AE}" pid="4" name="bjClsUserRVM">
    <vt:lpwstr>[]</vt:lpwstr>
  </property>
  <property fmtid="{D5CDD505-2E9C-101B-9397-08002B2CF9AE}" pid="5" name="bjDocumentSecurityLabel">
    <vt:lpwstr>This item has no classification</vt:lpwstr>
  </property>
  <property fmtid="{D5CDD505-2E9C-101B-9397-08002B2CF9AE}" pid="6" name="ContentTypeId">
    <vt:lpwstr>0x0101006A4434DD0424FC40AF3C108F1648DD1D</vt:lpwstr>
  </property>
  <property fmtid="{D5CDD505-2E9C-101B-9397-08002B2CF9AE}" pid="7" name="MediaServiceImageTags">
    <vt:lpwstr/>
  </property>
  <property fmtid="{D5CDD505-2E9C-101B-9397-08002B2CF9AE}" pid="8" name="MSIP_Label_2b73dd0b-afe1-4a46-943f-1bdb914b8a49_Enabled">
    <vt:lpwstr>true</vt:lpwstr>
  </property>
  <property fmtid="{D5CDD505-2E9C-101B-9397-08002B2CF9AE}" pid="9" name="MSIP_Label_2b73dd0b-afe1-4a46-943f-1bdb914b8a49_SetDate">
    <vt:lpwstr>2024-11-07T22:52:07Z</vt:lpwstr>
  </property>
  <property fmtid="{D5CDD505-2E9C-101B-9397-08002B2CF9AE}" pid="10" name="MSIP_Label_2b73dd0b-afe1-4a46-943f-1bdb914b8a49_Method">
    <vt:lpwstr>Standard</vt:lpwstr>
  </property>
  <property fmtid="{D5CDD505-2E9C-101B-9397-08002B2CF9AE}" pid="11" name="MSIP_Label_2b73dd0b-afe1-4a46-943f-1bdb914b8a49_Name">
    <vt:lpwstr>Internal</vt:lpwstr>
  </property>
  <property fmtid="{D5CDD505-2E9C-101B-9397-08002B2CF9AE}" pid="12" name="MSIP_Label_2b73dd0b-afe1-4a46-943f-1bdb914b8a49_SiteId">
    <vt:lpwstr>b9563cbc-9874-41ab-b448-7e0f61aff3eb</vt:lpwstr>
  </property>
  <property fmtid="{D5CDD505-2E9C-101B-9397-08002B2CF9AE}" pid="13" name="MSIP_Label_2b73dd0b-afe1-4a46-943f-1bdb914b8a49_ActionId">
    <vt:lpwstr>bf63ba1c-6b6d-4453-a319-805389dc2b45</vt:lpwstr>
  </property>
  <property fmtid="{D5CDD505-2E9C-101B-9397-08002B2CF9AE}" pid="14" name="MSIP_Label_2b73dd0b-afe1-4a46-943f-1bdb914b8a49_ContentBits">
    <vt:lpwstr>1</vt:lpwstr>
  </property>
</Properties>
</file>